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cmagovau.sharepoint.com/sites/EconomicsandMarketAnalysisSection/Shared Documents/ESL Pricing/Procurement/2 - IMA/Report - Final/"/>
    </mc:Choice>
  </mc:AlternateContent>
  <xr:revisionPtr revIDLastSave="454" documentId="8_{0F18FCE7-8505-4C51-B95B-9C8B00A99F46}" xr6:coauthVersionLast="47" xr6:coauthVersionMax="47" xr10:uidLastSave="{C7E088F4-4234-4E61-880E-755FEF61FC71}"/>
  <bookViews>
    <workbookView xWindow="-110" yWindow="-110" windowWidth="25180" windowHeight="16260" xr2:uid="{45836E7D-35B9-470F-9B1E-B43480AF1209}"/>
  </bookViews>
  <sheets>
    <sheet name="WACC Benchmarks" sheetId="1" r:id="rId1"/>
  </sheets>
  <definedNames>
    <definedName name="_ftn1" localSheetId="0">'WACC Benchmarks'!$B$17</definedName>
    <definedName name="_ftnref1" localSheetId="0">'WACC Benchmarks'!#REF!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K15" i="1" l="1"/>
  <c r="K14" i="1"/>
  <c r="K13" i="1"/>
  <c r="K12" i="1"/>
  <c r="K9" i="1"/>
  <c r="K7" i="1"/>
  <c r="J15" i="1"/>
  <c r="J14" i="1"/>
  <c r="J12" i="1"/>
  <c r="J9" i="1"/>
  <c r="J7" i="1"/>
  <c r="D40" i="1"/>
  <c r="D39" i="1"/>
  <c r="D38" i="1"/>
  <c r="D37" i="1"/>
  <c r="D36" i="1"/>
  <c r="D35" i="1"/>
  <c r="D34" i="1"/>
  <c r="D33" i="1"/>
  <c r="D32" i="1"/>
  <c r="D31" i="1"/>
  <c r="H16" i="1"/>
  <c r="K11" i="1"/>
  <c r="G17" i="1"/>
  <c r="F17" i="1"/>
  <c r="E17" i="1"/>
  <c r="D17" i="1"/>
  <c r="E16" i="1"/>
  <c r="G16" i="1"/>
  <c r="F16" i="1"/>
  <c r="D16" i="1"/>
  <c r="D30" i="1" l="1"/>
  <c r="H13" i="1" s="1"/>
  <c r="J13" i="1" s="1"/>
  <c r="J8" i="1"/>
  <c r="J16" i="1" s="1"/>
  <c r="K8" i="1"/>
  <c r="K16" i="1"/>
  <c r="K17" i="1"/>
  <c r="K18" i="1" s="1"/>
  <c r="K20" i="1" s="1"/>
  <c r="E18" i="1"/>
  <c r="E20" i="1" s="1"/>
  <c r="G19" i="1"/>
  <c r="G21" i="1" s="1"/>
  <c r="F19" i="1"/>
  <c r="F21" i="1" s="1"/>
  <c r="I17" i="1"/>
  <c r="I16" i="1"/>
  <c r="G18" i="1"/>
  <c r="G20" i="1" s="1"/>
  <c r="D18" i="1"/>
  <c r="C18" i="1"/>
  <c r="C19" i="1"/>
  <c r="F18" i="1"/>
  <c r="F20" i="1" s="1"/>
  <c r="H17" i="1" l="1"/>
  <c r="J11" i="1"/>
  <c r="J17" i="1" s="1"/>
  <c r="J18" i="1" s="1"/>
  <c r="J20" i="1" s="1"/>
  <c r="J19" i="1"/>
  <c r="J21" i="1" s="1"/>
  <c r="K19" i="1"/>
  <c r="K21" i="1" s="1"/>
  <c r="H18" i="1"/>
  <c r="H20" i="1" s="1"/>
  <c r="H19" i="1"/>
  <c r="H21" i="1" s="1"/>
  <c r="I18" i="1"/>
  <c r="I20" i="1" s="1"/>
  <c r="I19" i="1"/>
  <c r="I21" i="1" s="1"/>
</calcChain>
</file>

<file path=xl/sharedStrings.xml><?xml version="1.0" encoding="utf-8"?>
<sst xmlns="http://schemas.openxmlformats.org/spreadsheetml/2006/main" count="65" uniqueCount="55">
  <si>
    <t>Date</t>
  </si>
  <si>
    <t>2023*</t>
  </si>
  <si>
    <t>ACCC MTAS Pricing Principles</t>
  </si>
  <si>
    <t>ACCC NBN SAU</t>
  </si>
  <si>
    <t>ACCC Fixed Services Access Determination</t>
  </si>
  <si>
    <t>ACCC MTAS Access Determination</t>
  </si>
  <si>
    <t xml:space="preserve">ACCC NBN SAU </t>
  </si>
  <si>
    <t>Cost base</t>
  </si>
  <si>
    <t>Mobile network</t>
  </si>
  <si>
    <t>NBN</t>
  </si>
  <si>
    <t>Telstra fixed network</t>
  </si>
  <si>
    <t>Nominal pre-tax</t>
  </si>
  <si>
    <t>Nominal post-tax</t>
  </si>
  <si>
    <t>Real post-tax</t>
  </si>
  <si>
    <t>Nominal and real pre-tax</t>
  </si>
  <si>
    <t>Gearing</t>
  </si>
  <si>
    <t>Risk-free rate</t>
  </si>
  <si>
    <t>Market risk premium</t>
  </si>
  <si>
    <t>Equity beta</t>
  </si>
  <si>
    <t>Debt premium</t>
  </si>
  <si>
    <t>Debt issuance costs</t>
  </si>
  <si>
    <t>Expected inflation</t>
  </si>
  <si>
    <t>Real vanilla WACC</t>
  </si>
  <si>
    <t>Tax rate</t>
  </si>
  <si>
    <t>Gamma</t>
  </si>
  <si>
    <t>Nominal pre-tax WACC</t>
  </si>
  <si>
    <t>Real pre-tax WACC</t>
  </si>
  <si>
    <t>Cost of equity</t>
  </si>
  <si>
    <t>Cost of debt</t>
  </si>
  <si>
    <t>Nominal vanilla WACC</t>
  </si>
  <si>
    <t>AER Precedent</t>
  </si>
  <si>
    <t>Benchmark credit rating of A- and 
a term of ten years, calucated using a weighted average to Bloomberg’s BVAL 10-
year Australian corporate bond yield curves for broad-A and broad-BBB.</t>
  </si>
  <si>
    <t>Asset beta derived from arithmetic average of 25 OECD benchmark mobile companies, then delevered using Brealey-Myers formula.</t>
  </si>
  <si>
    <t>Arithmetic average of 25 OECD benchmark mobile companies' 5-year average gearing levels.</t>
  </si>
  <si>
    <t>ACCC precedent</t>
  </si>
  <si>
    <t>Annualised ten year geometric average of the RBA's headline forecasts for the first two years, and the midpoint of the RBA’s target band for years 3–10</t>
  </si>
  <si>
    <t xml:space="preserve">Statutory company tax rate </t>
  </si>
  <si>
    <t>Average yield on 10-year Commonwealth Government Securities (CGSs) over a twenty trading day period close to the date of this decision</t>
  </si>
  <si>
    <t>Sources</t>
  </si>
  <si>
    <t>Latest ACCC methodology (2020)</t>
  </si>
  <si>
    <t>WACC type</t>
  </si>
  <si>
    <t>Notes:</t>
  </si>
  <si>
    <t>1. These WACC values are taken from ACCC sources.</t>
  </si>
  <si>
    <t>AER (2023) AusNet Access Arrangement 2023-28</t>
  </si>
  <si>
    <t>2. 2024 values assume the latest ACCC methodology (2020), updated using the most recent AER (2023) decision</t>
  </si>
  <si>
    <t>3. None of the values herein reflect the views of IMA, Flat Rock Consulting or their Principals.</t>
  </si>
  <si>
    <t>* The ACCC did not approve the 2023 NBN WACC, and identified concerns with it.</t>
  </si>
  <si>
    <t>CPI Forecast</t>
  </si>
  <si>
    <t>Geo mean</t>
  </si>
  <si>
    <t>Source: Commonwealth Budget 2009-10</t>
  </si>
  <si>
    <t>Low Equity Beta</t>
  </si>
  <si>
    <t>High Equity Beta</t>
  </si>
  <si>
    <t>Scenario</t>
  </si>
  <si>
    <t>RBA</t>
  </si>
  <si>
    <t>Attachment B: WACC Benchmarking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</si>
</sst>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9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423F45"/>
      <name val="Aptos Narrow"/>
      <family val="2"/>
      <scheme val="minor"/>
    </font>
    <font>
      <sz val="8"/>
      <color rgb="FF423F45"/>
      <name val="Aptos Narrow"/>
      <family val="2"/>
      <scheme val="minor"/>
    </font>
    <font>
      <b/>
      <sz val="16"/>
      <color rgb="FF423F45"/>
      <name val="Aptos Narrow"/>
      <family val="2"/>
      <scheme val="minor"/>
    </font>
    <font>
      <sz val="9"/>
      <color rgb="FF423F45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C7484"/>
        <bgColor indexed="64"/>
      </patternFill>
    </fill>
    <fill>
      <patternFill patternType="solid">
        <fgColor rgb="FF7C9CA4"/>
        <bgColor indexed="64"/>
      </patternFill>
    </fill>
    <fill>
      <patternFill patternType="solid">
        <fgColor rgb="FFFF8C00"/>
        <bgColor indexed="64"/>
      </patternFill>
    </fill>
    <fill>
      <patternFill patternType="solid">
        <fgColor rgb="FFCCCBC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3" borderId="7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vertical="center"/>
    </xf>
    <xf numFmtId="0" fontId="1" fillId="4" borderId="23" xfId="0" applyFont="1" applyFill="1" applyBorder="1" applyAlignment="1">
      <alignment vertical="center"/>
    </xf>
    <xf numFmtId="0" fontId="1" fillId="4" borderId="24" xfId="0" applyFont="1" applyFill="1" applyBorder="1"/>
    <xf numFmtId="0" fontId="1" fillId="4" borderId="23" xfId="0" applyFont="1" applyFill="1" applyBorder="1"/>
    <xf numFmtId="0" fontId="1" fillId="4" borderId="22" xfId="0" applyFont="1" applyFill="1" applyBorder="1"/>
    <xf numFmtId="0" fontId="2" fillId="6" borderId="1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9" fontId="2" fillId="2" borderId="17" xfId="0" applyNumberFormat="1" applyFont="1" applyFill="1" applyBorder="1" applyAlignment="1">
      <alignment horizontal="center" vertical="center" wrapText="1"/>
    </xf>
    <xf numFmtId="9" fontId="2" fillId="2" borderId="11" xfId="0" applyNumberFormat="1" applyFont="1" applyFill="1" applyBorder="1" applyAlignment="1">
      <alignment horizontal="center" vertical="center" wrapText="1"/>
    </xf>
    <xf numFmtId="9" fontId="2" fillId="2" borderId="12" xfId="0" applyNumberFormat="1" applyFont="1" applyFill="1" applyBorder="1" applyAlignment="1">
      <alignment horizontal="center" vertical="center" wrapText="1"/>
    </xf>
    <xf numFmtId="9" fontId="2" fillId="5" borderId="29" xfId="0" applyNumberFormat="1" applyFont="1" applyFill="1" applyBorder="1" applyAlignment="1">
      <alignment horizontal="center" vertical="center" wrapText="1"/>
    </xf>
    <xf numFmtId="9" fontId="3" fillId="2" borderId="32" xfId="0" applyNumberFormat="1" applyFont="1" applyFill="1" applyBorder="1" applyAlignment="1">
      <alignment horizontal="left" vertical="center" wrapText="1"/>
    </xf>
    <xf numFmtId="9" fontId="3" fillId="2" borderId="21" xfId="0" applyNumberFormat="1" applyFont="1" applyFill="1" applyBorder="1" applyAlignment="1">
      <alignment horizontal="left" vertical="center"/>
    </xf>
    <xf numFmtId="10" fontId="2" fillId="2" borderId="18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10" fontId="2" fillId="2" borderId="9" xfId="0" applyNumberFormat="1" applyFont="1" applyFill="1" applyBorder="1" applyAlignment="1">
      <alignment horizontal="center" vertical="center" wrapText="1"/>
    </xf>
    <xf numFmtId="10" fontId="2" fillId="2" borderId="13" xfId="0" applyNumberFormat="1" applyFont="1" applyFill="1" applyBorder="1" applyAlignment="1">
      <alignment horizontal="center" vertical="center" wrapText="1"/>
    </xf>
    <xf numFmtId="10" fontId="2" fillId="5" borderId="30" xfId="0" applyNumberFormat="1" applyFont="1" applyFill="1" applyBorder="1" applyAlignment="1">
      <alignment horizontal="center" vertical="center" wrapText="1"/>
    </xf>
    <xf numFmtId="10" fontId="3" fillId="2" borderId="33" xfId="0" applyNumberFormat="1" applyFont="1" applyFill="1" applyBorder="1" applyAlignment="1">
      <alignment horizontal="left" vertical="center" wrapText="1"/>
    </xf>
    <xf numFmtId="10" fontId="3" fillId="2" borderId="22" xfId="0" applyNumberFormat="1" applyFont="1" applyFill="1" applyBorder="1" applyAlignment="1">
      <alignment horizontal="left" vertical="center"/>
    </xf>
    <xf numFmtId="9" fontId="2" fillId="2" borderId="1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/>
    </xf>
    <xf numFmtId="165" fontId="2" fillId="2" borderId="18" xfId="0" applyNumberFormat="1" applyFont="1" applyFill="1" applyBorder="1" applyAlignment="1">
      <alignment horizontal="center" vertical="center" wrapText="1"/>
    </xf>
    <xf numFmtId="165" fontId="2" fillId="5" borderId="30" xfId="0" applyNumberFormat="1" applyFont="1" applyFill="1" applyBorder="1" applyAlignment="1">
      <alignment horizontal="center" vertical="center" wrapText="1"/>
    </xf>
    <xf numFmtId="9" fontId="2" fillId="2" borderId="13" xfId="0" applyNumberFormat="1" applyFont="1" applyFill="1" applyBorder="1" applyAlignment="1">
      <alignment horizontal="center" vertical="center" wrapText="1"/>
    </xf>
    <xf numFmtId="9" fontId="2" fillId="5" borderId="30" xfId="0" applyNumberFormat="1" applyFont="1" applyFill="1" applyBorder="1" applyAlignment="1">
      <alignment horizontal="center" vertical="center" wrapText="1"/>
    </xf>
    <xf numFmtId="9" fontId="3" fillId="2" borderId="33" xfId="0" applyNumberFormat="1" applyFont="1" applyFill="1" applyBorder="1" applyAlignment="1">
      <alignment horizontal="left" vertical="center" wrapText="1"/>
    </xf>
    <xf numFmtId="9" fontId="3" fillId="2" borderId="22" xfId="0" applyNumberFormat="1" applyFont="1" applyFill="1" applyBorder="1" applyAlignment="1">
      <alignment horizontal="left" vertical="center"/>
    </xf>
    <xf numFmtId="9" fontId="2" fillId="2" borderId="19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5" borderId="2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/>
    <xf numFmtId="164" fontId="2" fillId="2" borderId="19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5" borderId="27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10" fontId="2" fillId="2" borderId="20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7" xfId="0" applyFont="1" applyFill="1" applyBorder="1"/>
    <xf numFmtId="10" fontId="2" fillId="2" borderId="18" xfId="0" applyNumberFormat="1" applyFont="1" applyFill="1" applyBorder="1" applyAlignment="1">
      <alignment horizontal="center"/>
    </xf>
    <xf numFmtId="10" fontId="2" fillId="2" borderId="9" xfId="0" applyNumberFormat="1" applyFont="1" applyFill="1" applyBorder="1" applyAlignment="1">
      <alignment horizontal="center"/>
    </xf>
    <xf numFmtId="10" fontId="2" fillId="2" borderId="13" xfId="0" applyNumberFormat="1" applyFont="1" applyFill="1" applyBorder="1" applyAlignment="1">
      <alignment horizontal="center"/>
    </xf>
    <xf numFmtId="164" fontId="2" fillId="5" borderId="26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0" fontId="2" fillId="5" borderId="26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0" fontId="2" fillId="2" borderId="14" xfId="0" applyNumberFormat="1" applyFont="1" applyFill="1" applyBorder="1" applyAlignment="1">
      <alignment horizontal="center"/>
    </xf>
    <xf numFmtId="10" fontId="2" fillId="2" borderId="15" xfId="0" applyNumberFormat="1" applyFont="1" applyFill="1" applyBorder="1" applyAlignment="1">
      <alignment horizontal="center"/>
    </xf>
    <xf numFmtId="10" fontId="2" fillId="5" borderId="27" xfId="0" applyNumberFormat="1" applyFont="1" applyFill="1" applyBorder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9" fontId="0" fillId="2" borderId="0" xfId="1" applyFont="1" applyFill="1"/>
    <xf numFmtId="0" fontId="0" fillId="2" borderId="0" xfId="0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9" fontId="2" fillId="5" borderId="21" xfId="0" applyNumberFormat="1" applyFont="1" applyFill="1" applyBorder="1" applyAlignment="1">
      <alignment horizontal="center" vertical="center" wrapText="1"/>
    </xf>
    <xf numFmtId="10" fontId="2" fillId="5" borderId="22" xfId="0" applyNumberFormat="1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165" fontId="2" fillId="5" borderId="22" xfId="0" applyNumberFormat="1" applyFont="1" applyFill="1" applyBorder="1" applyAlignment="1">
      <alignment horizontal="center" vertical="center" wrapText="1"/>
    </xf>
    <xf numFmtId="9" fontId="2" fillId="5" borderId="22" xfId="0" applyNumberFormat="1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23F45"/>
      <color rgb="FFCCCBC7"/>
      <color rgb="FF7C9CA4"/>
      <color rgb="FFFF8C00"/>
      <color rgb="FF4C7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515B-660B-4169-9EB0-1205B0CC5AC3}">
  <dimension ref="A1:M41"/>
  <sheetViews>
    <sheetView tabSelected="1" zoomScaleNormal="100" workbookViewId="0">
      <selection activeCell="D16" sqref="D16"/>
    </sheetView>
  </sheetViews>
  <sheetFormatPr defaultColWidth="9.1796875" defaultRowHeight="14.5" x14ac:dyDescent="0.35"/>
  <cols>
    <col min="1" max="1" width="9.1796875" style="1"/>
    <col min="2" max="2" width="22" style="1" customWidth="1"/>
    <col min="3" max="11" width="16.81640625" style="1" customWidth="1"/>
    <col min="12" max="12" width="36.81640625" style="2" customWidth="1"/>
    <col min="13" max="13" width="35.54296875" style="1" bestFit="1" customWidth="1"/>
    <col min="14" max="16384" width="9.1796875" style="1"/>
  </cols>
  <sheetData>
    <row r="1" spans="1:13" ht="21" x14ac:dyDescent="0.5">
      <c r="A1" s="87" t="s">
        <v>54</v>
      </c>
    </row>
    <row r="2" spans="1:13" ht="15" thickBot="1" x14ac:dyDescent="0.4"/>
    <row r="3" spans="1:13" ht="15" thickBot="1" x14ac:dyDescent="0.4">
      <c r="B3" s="3" t="s">
        <v>0</v>
      </c>
      <c r="C3" s="4">
        <v>2009</v>
      </c>
      <c r="D3" s="4">
        <v>2013</v>
      </c>
      <c r="E3" s="4">
        <v>2015</v>
      </c>
      <c r="F3" s="4">
        <v>2020</v>
      </c>
      <c r="G3" s="5" t="s">
        <v>1</v>
      </c>
      <c r="H3" s="5">
        <v>2010</v>
      </c>
      <c r="I3" s="5">
        <v>2024</v>
      </c>
      <c r="J3" s="5">
        <v>2010</v>
      </c>
      <c r="K3" s="5">
        <v>2024</v>
      </c>
      <c r="L3" s="6" t="s">
        <v>39</v>
      </c>
      <c r="M3" s="7" t="s">
        <v>38</v>
      </c>
    </row>
    <row r="4" spans="1:13" ht="43.5" x14ac:dyDescent="0.35">
      <c r="B4" s="8" t="s">
        <v>52</v>
      </c>
      <c r="C4" s="14" t="s">
        <v>2</v>
      </c>
      <c r="D4" s="15" t="s">
        <v>3</v>
      </c>
      <c r="E4" s="15" t="s">
        <v>4</v>
      </c>
      <c r="F4" s="15" t="s">
        <v>5</v>
      </c>
      <c r="G4" s="16" t="s">
        <v>6</v>
      </c>
      <c r="H4" s="101" t="s">
        <v>50</v>
      </c>
      <c r="I4" s="102"/>
      <c r="J4" s="101" t="s">
        <v>51</v>
      </c>
      <c r="K4" s="102"/>
      <c r="L4" s="17"/>
      <c r="M4" s="18"/>
    </row>
    <row r="5" spans="1:13" ht="29" x14ac:dyDescent="0.35">
      <c r="B5" s="9" t="s">
        <v>7</v>
      </c>
      <c r="C5" s="19" t="s">
        <v>8</v>
      </c>
      <c r="D5" s="20" t="s">
        <v>9</v>
      </c>
      <c r="E5" s="20" t="s">
        <v>10</v>
      </c>
      <c r="F5" s="20" t="s">
        <v>8</v>
      </c>
      <c r="G5" s="21" t="s">
        <v>9</v>
      </c>
      <c r="H5" s="103" t="s">
        <v>8</v>
      </c>
      <c r="I5" s="104"/>
      <c r="J5" s="103" t="s">
        <v>8</v>
      </c>
      <c r="K5" s="104"/>
      <c r="L5" s="22"/>
      <c r="M5" s="23"/>
    </row>
    <row r="6" spans="1:13" ht="29.5" thickBot="1" x14ac:dyDescent="0.4">
      <c r="B6" s="10" t="s">
        <v>40</v>
      </c>
      <c r="C6" s="24" t="s">
        <v>11</v>
      </c>
      <c r="D6" s="25" t="s">
        <v>12</v>
      </c>
      <c r="E6" s="25" t="s">
        <v>13</v>
      </c>
      <c r="F6" s="25" t="s">
        <v>14</v>
      </c>
      <c r="G6" s="26" t="s">
        <v>12</v>
      </c>
      <c r="H6" s="100"/>
      <c r="I6" s="27"/>
      <c r="J6" s="100"/>
      <c r="K6" s="27"/>
      <c r="L6" s="22"/>
      <c r="M6" s="23"/>
    </row>
    <row r="7" spans="1:13" ht="21" x14ac:dyDescent="0.35">
      <c r="B7" s="8" t="s">
        <v>15</v>
      </c>
      <c r="C7" s="28">
        <v>0.4</v>
      </c>
      <c r="D7" s="29">
        <v>0.4</v>
      </c>
      <c r="E7" s="29">
        <v>0.4</v>
      </c>
      <c r="F7" s="29">
        <v>0.37</v>
      </c>
      <c r="G7" s="30">
        <v>0.37</v>
      </c>
      <c r="H7" s="94">
        <v>0.37</v>
      </c>
      <c r="I7" s="31">
        <v>0.37</v>
      </c>
      <c r="J7" s="94">
        <f t="shared" ref="J7:K9" si="0">H7</f>
        <v>0.37</v>
      </c>
      <c r="K7" s="94">
        <f t="shared" si="0"/>
        <v>0.37</v>
      </c>
      <c r="L7" s="32" t="s">
        <v>33</v>
      </c>
      <c r="M7" s="33"/>
    </row>
    <row r="8" spans="1:13" ht="31.5" x14ac:dyDescent="0.35">
      <c r="B8" s="9" t="s">
        <v>16</v>
      </c>
      <c r="C8" s="34">
        <v>5.7000000000000002E-2</v>
      </c>
      <c r="D8" s="35">
        <v>0.03</v>
      </c>
      <c r="E8" s="36">
        <v>2.76E-2</v>
      </c>
      <c r="F8" s="36">
        <v>8.9999999999999993E-3</v>
      </c>
      <c r="G8" s="37">
        <v>4.2000000000000003E-2</v>
      </c>
      <c r="H8" s="95">
        <v>5.5873333333333337E-2</v>
      </c>
      <c r="I8" s="38">
        <v>4.3638000000000003E-2</v>
      </c>
      <c r="J8" s="95">
        <f t="shared" si="0"/>
        <v>5.5873333333333337E-2</v>
      </c>
      <c r="K8" s="95">
        <f t="shared" si="0"/>
        <v>4.3638000000000003E-2</v>
      </c>
      <c r="L8" s="39" t="s">
        <v>37</v>
      </c>
      <c r="M8" s="40" t="s">
        <v>53</v>
      </c>
    </row>
    <row r="9" spans="1:13" x14ac:dyDescent="0.35">
      <c r="B9" s="9" t="s">
        <v>17</v>
      </c>
      <c r="C9" s="41">
        <v>0.06</v>
      </c>
      <c r="D9" s="35">
        <v>7.0000000000000007E-2</v>
      </c>
      <c r="E9" s="35">
        <v>0.06</v>
      </c>
      <c r="F9" s="36">
        <v>6.0999999999999999E-2</v>
      </c>
      <c r="G9" s="37">
        <v>7.0999999999999994E-2</v>
      </c>
      <c r="H9" s="95">
        <v>6.2E-2</v>
      </c>
      <c r="I9" s="38">
        <v>6.2E-2</v>
      </c>
      <c r="J9" s="95">
        <f t="shared" si="0"/>
        <v>6.2E-2</v>
      </c>
      <c r="K9" s="95">
        <f t="shared" si="0"/>
        <v>6.2E-2</v>
      </c>
      <c r="L9" s="39" t="s">
        <v>30</v>
      </c>
      <c r="M9" s="40" t="s">
        <v>43</v>
      </c>
    </row>
    <row r="10" spans="1:13" ht="31.5" x14ac:dyDescent="0.35">
      <c r="B10" s="9" t="s">
        <v>18</v>
      </c>
      <c r="C10" s="42">
        <v>1.3</v>
      </c>
      <c r="D10" s="43">
        <v>0.7</v>
      </c>
      <c r="E10" s="43">
        <v>0.7</v>
      </c>
      <c r="F10" s="43">
        <v>0.8</v>
      </c>
      <c r="G10" s="44">
        <v>0.66</v>
      </c>
      <c r="H10" s="96">
        <v>0.8</v>
      </c>
      <c r="I10" s="45">
        <v>0.8</v>
      </c>
      <c r="J10" s="96">
        <v>1</v>
      </c>
      <c r="K10" s="45">
        <v>1</v>
      </c>
      <c r="L10" s="46" t="s">
        <v>32</v>
      </c>
      <c r="M10" s="47"/>
    </row>
    <row r="11" spans="1:13" ht="52.5" x14ac:dyDescent="0.35">
      <c r="B11" s="9" t="s">
        <v>19</v>
      </c>
      <c r="C11" s="34">
        <v>1.0200000000000001E-2</v>
      </c>
      <c r="D11" s="36">
        <v>3.1E-2</v>
      </c>
      <c r="E11" s="36">
        <v>1.7399999999999999E-2</v>
      </c>
      <c r="F11" s="36">
        <v>1.2800000000000001E-2</v>
      </c>
      <c r="G11" s="37">
        <v>8.0000000000000002E-3</v>
      </c>
      <c r="H11" s="95">
        <v>1.9293333333333322E-2</v>
      </c>
      <c r="I11" s="38">
        <v>1.4628666666666658E-2</v>
      </c>
      <c r="J11" s="95">
        <f t="shared" ref="J11:K15" si="1">H11</f>
        <v>1.9293333333333322E-2</v>
      </c>
      <c r="K11" s="95">
        <f t="shared" si="1"/>
        <v>1.4628666666666658E-2</v>
      </c>
      <c r="L11" s="39" t="s">
        <v>31</v>
      </c>
      <c r="M11" s="40" t="s">
        <v>53</v>
      </c>
    </row>
    <row r="12" spans="1:13" x14ac:dyDescent="0.35">
      <c r="B12" s="9" t="s">
        <v>20</v>
      </c>
      <c r="C12" s="48">
        <v>8.3000000000000001E-4</v>
      </c>
      <c r="D12" s="43"/>
      <c r="E12" s="36">
        <v>6.9999999999999999E-4</v>
      </c>
      <c r="F12" s="36">
        <v>6.9999999999999999E-4</v>
      </c>
      <c r="G12" s="37">
        <v>1.25E-3</v>
      </c>
      <c r="H12" s="97">
        <v>8.5499999999999997E-4</v>
      </c>
      <c r="I12" s="49">
        <v>8.5499999999999997E-4</v>
      </c>
      <c r="J12" s="97">
        <f t="shared" si="1"/>
        <v>8.5499999999999997E-4</v>
      </c>
      <c r="K12" s="97">
        <f t="shared" si="1"/>
        <v>8.5499999999999997E-4</v>
      </c>
      <c r="L12" s="39" t="s">
        <v>34</v>
      </c>
      <c r="M12" s="40" t="s">
        <v>43</v>
      </c>
    </row>
    <row r="13" spans="1:13" ht="31.5" x14ac:dyDescent="0.35">
      <c r="B13" s="9" t="s">
        <v>21</v>
      </c>
      <c r="C13" s="42"/>
      <c r="D13" s="43"/>
      <c r="E13" s="36">
        <v>2.5000000000000001E-2</v>
      </c>
      <c r="F13" s="36">
        <v>2.4199999999999999E-2</v>
      </c>
      <c r="G13" s="37">
        <v>3.1E-2</v>
      </c>
      <c r="H13" s="95">
        <f>D30-1</f>
        <v>2.3243838789587912E-2</v>
      </c>
      <c r="I13" s="38">
        <v>2.92E-2</v>
      </c>
      <c r="J13" s="95">
        <f t="shared" si="1"/>
        <v>2.3243838789587912E-2</v>
      </c>
      <c r="K13" s="95">
        <f t="shared" si="1"/>
        <v>2.92E-2</v>
      </c>
      <c r="L13" s="39" t="s">
        <v>35</v>
      </c>
      <c r="M13" s="40" t="s">
        <v>43</v>
      </c>
    </row>
    <row r="14" spans="1:13" x14ac:dyDescent="0.35">
      <c r="B14" s="9" t="s">
        <v>23</v>
      </c>
      <c r="C14" s="41">
        <v>0.2</v>
      </c>
      <c r="D14" s="43"/>
      <c r="E14" s="35"/>
      <c r="F14" s="35">
        <v>0.3</v>
      </c>
      <c r="G14" s="50">
        <v>0.3</v>
      </c>
      <c r="H14" s="98">
        <v>0.3</v>
      </c>
      <c r="I14" s="51">
        <v>0.3</v>
      </c>
      <c r="J14" s="98">
        <f t="shared" si="1"/>
        <v>0.3</v>
      </c>
      <c r="K14" s="98">
        <f t="shared" si="1"/>
        <v>0.3</v>
      </c>
      <c r="L14" s="52" t="s">
        <v>36</v>
      </c>
      <c r="M14" s="53"/>
    </row>
    <row r="15" spans="1:13" ht="15" thickBot="1" x14ac:dyDescent="0.4">
      <c r="B15" s="10" t="s">
        <v>24</v>
      </c>
      <c r="C15" s="54">
        <v>0</v>
      </c>
      <c r="D15" s="55"/>
      <c r="E15" s="55">
        <v>0.45</v>
      </c>
      <c r="F15" s="55">
        <v>0.58499999999999996</v>
      </c>
      <c r="G15" s="56">
        <v>0.58499999999999996</v>
      </c>
      <c r="H15" s="99">
        <v>0.56999999999999995</v>
      </c>
      <c r="I15" s="57">
        <v>0.56999999999999995</v>
      </c>
      <c r="J15" s="99">
        <f t="shared" si="1"/>
        <v>0.56999999999999995</v>
      </c>
      <c r="K15" s="99">
        <f t="shared" si="1"/>
        <v>0.56999999999999995</v>
      </c>
      <c r="L15" s="58" t="s">
        <v>30</v>
      </c>
      <c r="M15" s="59" t="s">
        <v>43</v>
      </c>
    </row>
    <row r="16" spans="1:13" x14ac:dyDescent="0.35">
      <c r="B16" s="11" t="s">
        <v>27</v>
      </c>
      <c r="C16" s="60">
        <f>C8+C9*C10</f>
        <v>0.13500000000000001</v>
      </c>
      <c r="D16" s="61">
        <f t="shared" ref="C16:I16" si="2">D8+D9*D10</f>
        <v>7.9000000000000001E-2</v>
      </c>
      <c r="E16" s="61">
        <f t="shared" si="2"/>
        <v>6.9599999999999995E-2</v>
      </c>
      <c r="F16" s="61">
        <f t="shared" si="2"/>
        <v>5.7800000000000004E-2</v>
      </c>
      <c r="G16" s="62">
        <f t="shared" si="2"/>
        <v>8.8859999999999995E-2</v>
      </c>
      <c r="H16" s="63">
        <f t="shared" ref="H16:K16" si="3">H8+H9*H10</f>
        <v>0.10547333333333334</v>
      </c>
      <c r="I16" s="63">
        <f t="shared" si="2"/>
        <v>9.3238000000000015E-2</v>
      </c>
      <c r="J16" s="63">
        <f t="shared" si="3"/>
        <v>0.11787333333333333</v>
      </c>
      <c r="K16" s="63">
        <f t="shared" si="3"/>
        <v>0.10563800000000001</v>
      </c>
      <c r="L16" s="64"/>
      <c r="M16" s="65"/>
    </row>
    <row r="17" spans="2:13" ht="15" thickBot="1" x14ac:dyDescent="0.4">
      <c r="B17" s="12" t="s">
        <v>28</v>
      </c>
      <c r="C17" s="66">
        <f>C8+C11+C12</f>
        <v>6.8030000000000007E-2</v>
      </c>
      <c r="D17" s="67">
        <f t="shared" ref="C17:I17" si="4">D8+D11+D12</f>
        <v>6.0999999999999999E-2</v>
      </c>
      <c r="E17" s="67">
        <f t="shared" si="4"/>
        <v>4.5699999999999998E-2</v>
      </c>
      <c r="F17" s="67">
        <f t="shared" si="4"/>
        <v>2.2499999999999999E-2</v>
      </c>
      <c r="G17" s="68">
        <f t="shared" si="4"/>
        <v>5.1250000000000004E-2</v>
      </c>
      <c r="H17" s="69">
        <f t="shared" ref="H17:K17" si="5">H8+H11+H12</f>
        <v>7.6021666666666654E-2</v>
      </c>
      <c r="I17" s="69">
        <f t="shared" si="4"/>
        <v>5.9121666666666663E-2</v>
      </c>
      <c r="J17" s="69">
        <f t="shared" si="5"/>
        <v>7.6021666666666654E-2</v>
      </c>
      <c r="K17" s="69">
        <f t="shared" si="5"/>
        <v>5.9121666666666663E-2</v>
      </c>
      <c r="L17" s="70"/>
      <c r="M17" s="71"/>
    </row>
    <row r="18" spans="2:13" x14ac:dyDescent="0.35">
      <c r="B18" s="11" t="s">
        <v>29</v>
      </c>
      <c r="C18" s="72">
        <f t="shared" ref="C18:I18" si="6">C17*C7+C16*(1-C7)</f>
        <v>0.108212</v>
      </c>
      <c r="D18" s="61">
        <f t="shared" si="6"/>
        <v>7.1800000000000003E-2</v>
      </c>
      <c r="E18" s="61">
        <f t="shared" si="6"/>
        <v>6.0039999999999996E-2</v>
      </c>
      <c r="F18" s="61">
        <f t="shared" si="6"/>
        <v>4.4739000000000001E-2</v>
      </c>
      <c r="G18" s="62">
        <f t="shared" si="6"/>
        <v>7.4944299999999991E-2</v>
      </c>
      <c r="H18" s="63">
        <f t="shared" ref="H18:K18" si="7">H17*H7+H16*(1-H7)</f>
        <v>9.4576216666666657E-2</v>
      </c>
      <c r="I18" s="63">
        <f t="shared" si="6"/>
        <v>8.0614956666666682E-2</v>
      </c>
      <c r="J18" s="63">
        <f t="shared" si="7"/>
        <v>0.10238821666666666</v>
      </c>
      <c r="K18" s="63">
        <f t="shared" si="7"/>
        <v>8.8426956666666667E-2</v>
      </c>
      <c r="L18" s="73"/>
      <c r="M18" s="74"/>
    </row>
    <row r="19" spans="2:13" x14ac:dyDescent="0.35">
      <c r="B19" s="13" t="s">
        <v>25</v>
      </c>
      <c r="C19" s="75">
        <f>C16/(1-C14*(1-C15))*(1-C7)+C17*C7</f>
        <v>0.12846200000000002</v>
      </c>
      <c r="D19" s="76"/>
      <c r="E19" s="76"/>
      <c r="F19" s="76">
        <f t="shared" ref="F19:K19" si="8">F16/(1-F14*(1-F15))*(1-F7)+F17*F7</f>
        <v>4.9917233009708739E-2</v>
      </c>
      <c r="G19" s="77">
        <f t="shared" si="8"/>
        <v>8.2905161336379207E-2</v>
      </c>
      <c r="H19" s="78">
        <f t="shared" si="8"/>
        <v>0.10441756890547263</v>
      </c>
      <c r="I19" s="78">
        <f t="shared" si="8"/>
        <v>8.9314672234978965E-2</v>
      </c>
      <c r="J19" s="78">
        <f t="shared" si="8"/>
        <v>0.11338657005357825</v>
      </c>
      <c r="K19" s="78">
        <f t="shared" si="8"/>
        <v>9.828367338308458E-2</v>
      </c>
      <c r="L19" s="64"/>
      <c r="M19" s="65"/>
    </row>
    <row r="20" spans="2:13" x14ac:dyDescent="0.35">
      <c r="B20" s="13" t="s">
        <v>22</v>
      </c>
      <c r="C20" s="79"/>
      <c r="D20" s="80"/>
      <c r="E20" s="76">
        <f t="shared" ref="E20:K20" si="9">(1+E18)/(1+E13)-1</f>
        <v>3.4185365853658611E-2</v>
      </c>
      <c r="F20" s="76">
        <f t="shared" si="9"/>
        <v>2.0053700449131018E-2</v>
      </c>
      <c r="G20" s="77">
        <f t="shared" si="9"/>
        <v>4.2622987390882772E-2</v>
      </c>
      <c r="H20" s="81">
        <f t="shared" si="9"/>
        <v>6.9712003310431703E-2</v>
      </c>
      <c r="I20" s="81">
        <f t="shared" si="9"/>
        <v>4.9956234615883055E-2</v>
      </c>
      <c r="J20" s="81">
        <f t="shared" si="9"/>
        <v>7.7346547202961968E-2</v>
      </c>
      <c r="K20" s="81">
        <f t="shared" si="9"/>
        <v>5.7546596061666122E-2</v>
      </c>
      <c r="L20" s="64"/>
      <c r="M20" s="65"/>
    </row>
    <row r="21" spans="2:13" ht="15" thickBot="1" x14ac:dyDescent="0.4">
      <c r="B21" s="12" t="s">
        <v>26</v>
      </c>
      <c r="C21" s="82"/>
      <c r="D21" s="83"/>
      <c r="E21" s="84"/>
      <c r="F21" s="84">
        <f t="shared" ref="F21:K21" si="10">(1+F19)/(1+F13)-1</f>
        <v>2.5109581145976057E-2</v>
      </c>
      <c r="G21" s="85">
        <f t="shared" si="10"/>
        <v>5.0344482382520983E-2</v>
      </c>
      <c r="H21" s="86">
        <f t="shared" si="10"/>
        <v>7.9329801009998313E-2</v>
      </c>
      <c r="I21" s="86">
        <f t="shared" si="10"/>
        <v>5.8409125762707959E-2</v>
      </c>
      <c r="J21" s="86">
        <f t="shared" si="10"/>
        <v>8.8095063802799745E-2</v>
      </c>
      <c r="K21" s="86">
        <f t="shared" si="10"/>
        <v>6.7123662439841247E-2</v>
      </c>
      <c r="L21" s="70"/>
      <c r="M21" s="71"/>
    </row>
    <row r="23" spans="2:13" x14ac:dyDescent="0.35">
      <c r="B23" s="89" t="s">
        <v>41</v>
      </c>
      <c r="C23" s="88"/>
      <c r="D23" s="88"/>
      <c r="E23" s="88"/>
      <c r="F23" s="88"/>
    </row>
    <row r="24" spans="2:13" x14ac:dyDescent="0.35">
      <c r="B24" s="89" t="s">
        <v>42</v>
      </c>
      <c r="C24" s="88"/>
      <c r="D24" s="88"/>
      <c r="E24" s="88"/>
      <c r="F24" s="88"/>
    </row>
    <row r="25" spans="2:13" x14ac:dyDescent="0.35">
      <c r="B25" s="89" t="s">
        <v>44</v>
      </c>
      <c r="C25" s="88"/>
      <c r="D25" s="88"/>
      <c r="E25" s="88"/>
      <c r="F25" s="88"/>
    </row>
    <row r="26" spans="2:13" x14ac:dyDescent="0.35">
      <c r="B26" s="89" t="s">
        <v>45</v>
      </c>
      <c r="C26" s="88"/>
      <c r="D26" s="88"/>
      <c r="E26" s="88"/>
      <c r="F26" s="88"/>
    </row>
    <row r="27" spans="2:13" x14ac:dyDescent="0.35">
      <c r="B27" s="89" t="s">
        <v>46</v>
      </c>
    </row>
    <row r="29" spans="2:13" x14ac:dyDescent="0.35">
      <c r="B29" s="92" t="s">
        <v>47</v>
      </c>
    </row>
    <row r="30" spans="2:13" x14ac:dyDescent="0.35">
      <c r="B30" s="91" t="s">
        <v>48</v>
      </c>
      <c r="D30" s="90">
        <f>GEOMEAN(D31:D40)</f>
        <v>1.0232438387895879</v>
      </c>
    </row>
    <row r="31" spans="2:13" x14ac:dyDescent="0.35">
      <c r="B31" s="1">
        <v>2010</v>
      </c>
      <c r="C31" s="1">
        <v>1.75</v>
      </c>
      <c r="D31" s="90">
        <f>1+C31/100</f>
        <v>1.0175000000000001</v>
      </c>
    </row>
    <row r="32" spans="2:13" x14ac:dyDescent="0.35">
      <c r="B32" s="1">
        <v>2011</v>
      </c>
      <c r="C32" s="1">
        <v>1.5</v>
      </c>
      <c r="D32" s="90">
        <f t="shared" ref="D32:D40" si="11">1+C32/100</f>
        <v>1.0149999999999999</v>
      </c>
    </row>
    <row r="33" spans="2:4" x14ac:dyDescent="0.35">
      <c r="B33" s="1">
        <v>2012</v>
      </c>
      <c r="C33" s="1">
        <v>2.5</v>
      </c>
      <c r="D33" s="90">
        <f t="shared" si="11"/>
        <v>1.0249999999999999</v>
      </c>
    </row>
    <row r="34" spans="2:4" x14ac:dyDescent="0.35">
      <c r="B34" s="1">
        <v>2013</v>
      </c>
      <c r="C34" s="1">
        <v>2.5</v>
      </c>
      <c r="D34" s="90">
        <f t="shared" si="11"/>
        <v>1.0249999999999999</v>
      </c>
    </row>
    <row r="35" spans="2:4" x14ac:dyDescent="0.35">
      <c r="B35" s="1">
        <v>2014</v>
      </c>
      <c r="C35" s="1">
        <v>2.5</v>
      </c>
      <c r="D35" s="90">
        <f t="shared" si="11"/>
        <v>1.0249999999999999</v>
      </c>
    </row>
    <row r="36" spans="2:4" x14ac:dyDescent="0.35">
      <c r="B36" s="1">
        <v>2015</v>
      </c>
      <c r="C36" s="1">
        <v>2.5</v>
      </c>
      <c r="D36" s="90">
        <f t="shared" si="11"/>
        <v>1.0249999999999999</v>
      </c>
    </row>
    <row r="37" spans="2:4" x14ac:dyDescent="0.35">
      <c r="B37" s="1">
        <v>2016</v>
      </c>
      <c r="C37" s="1">
        <v>2.5</v>
      </c>
      <c r="D37" s="90">
        <f t="shared" si="11"/>
        <v>1.0249999999999999</v>
      </c>
    </row>
    <row r="38" spans="2:4" x14ac:dyDescent="0.35">
      <c r="B38" s="1">
        <v>2017</v>
      </c>
      <c r="C38" s="1">
        <v>2.5</v>
      </c>
      <c r="D38" s="90">
        <f t="shared" si="11"/>
        <v>1.0249999999999999</v>
      </c>
    </row>
    <row r="39" spans="2:4" x14ac:dyDescent="0.35">
      <c r="B39" s="1">
        <v>2018</v>
      </c>
      <c r="C39" s="1">
        <v>2.5</v>
      </c>
      <c r="D39" s="90">
        <f t="shared" si="11"/>
        <v>1.0249999999999999</v>
      </c>
    </row>
    <row r="40" spans="2:4" x14ac:dyDescent="0.35">
      <c r="B40" s="1">
        <v>2019</v>
      </c>
      <c r="C40" s="1">
        <v>2.5</v>
      </c>
      <c r="D40" s="90">
        <f t="shared" si="11"/>
        <v>1.0249999999999999</v>
      </c>
    </row>
    <row r="41" spans="2:4" x14ac:dyDescent="0.35">
      <c r="B41" s="93" t="s">
        <v>49</v>
      </c>
    </row>
  </sheetData>
  <mergeCells count="4">
    <mergeCell ref="H4:I4"/>
    <mergeCell ref="J4:K4"/>
    <mergeCell ref="H5:I5"/>
    <mergeCell ref="J5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2A608CC66EF46A94C5406789A67A5" ma:contentTypeVersion="18" ma:contentTypeDescription="Create a new document." ma:contentTypeScope="" ma:versionID="c70fa8bb632bc1a3aa3f374795b9dd8b">
  <xsd:schema xmlns:xsd="http://www.w3.org/2001/XMLSchema" xmlns:xs="http://www.w3.org/2001/XMLSchema" xmlns:p="http://schemas.microsoft.com/office/2006/metadata/properties" xmlns:ns2="dd7e4107-340f-49bc-b242-932585323802" xmlns:ns3="aaf5b1b8-7fa3-4132-a2ec-fb8a46b60ebe" targetNamespace="http://schemas.microsoft.com/office/2006/metadata/properties" ma:root="true" ma:fieldsID="1378d0875a7a5c1ba170ef745c32f716" ns2:_="" ns3:_="">
    <xsd:import namespace="dd7e4107-340f-49bc-b242-932585323802"/>
    <xsd:import namespace="aaf5b1b8-7fa3-4132-a2ec-fb8a46b60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e4107-340f-49bc-b242-932585323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fe8815-ddc4-4b7c-be07-fec6d2f95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5b1b8-7fa3-4132-a2ec-fb8a46b60e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b73f39-9b92-4bc0-bfc8-2ada248a5604}" ma:internalName="TaxCatchAll" ma:showField="CatchAllData" ma:web="aaf5b1b8-7fa3-4132-a2ec-fb8a46b60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e4107-340f-49bc-b242-932585323802">
      <Terms xmlns="http://schemas.microsoft.com/office/infopath/2007/PartnerControls"/>
    </lcf76f155ced4ddcb4097134ff3c332f>
    <TaxCatchAll xmlns="aaf5b1b8-7fa3-4132-a2ec-fb8a46b60e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3ED80-6E59-47BA-A63F-CC78E8B95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e4107-340f-49bc-b242-932585323802"/>
    <ds:schemaRef ds:uri="aaf5b1b8-7fa3-4132-a2ec-fb8a46b60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46D73B-C4B4-4525-BDE7-432E3F7617E7}">
  <ds:schemaRefs>
    <ds:schemaRef ds:uri="aaf5b1b8-7fa3-4132-a2ec-fb8a46b60ebe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dd7e4107-340f-49bc-b242-93258532380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C672F68-51DE-4E96-8569-2D2CC674D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WACC Benchmarks</vt:lpstr>
      <vt:lpstr>'WACC Benchmarks'!_ftn1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Iain Little</dc:creator>
  <cp:keywords/>
  <dc:description/>
  <cp:lastModifiedBy>Zara Kravchenko</cp:lastModifiedBy>
  <cp:revision/>
  <dcterms:created xsi:type="dcterms:W3CDTF">2024-05-20T05:36:56Z</dcterms:created>
  <dcterms:modified xsi:type="dcterms:W3CDTF">2024-09-05T06:01:19Z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0x0101009312A608CC66EF46A94C5406789A67A5</vt:lpwstr>
  </property>
  <property fmtid="{D5CDD505-2E9C-101B-9397-08002B2CF9AE}" pid="3" name="MediaServiceImageTags">
    <vt:lpwstr/>
  </property>
</Properties>
</file>