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always"/>
  <mc:AlternateContent xmlns:mc="http://schemas.openxmlformats.org/markup-compatibility/2006">
    <mc:Choice Requires="x15">
      <x15ac:absPath xmlns:x15ac="http://schemas.microsoft.com/office/spreadsheetml/2010/11/ac" url="https://acmagovau-my.sharepoint.com/personal/david_whytcross_acma_gov_au/Documents/Downloads/OneDrive_1_16-12-2025/"/>
    </mc:Choice>
  </mc:AlternateContent>
  <xr:revisionPtr revIDLastSave="3891" documentId="8_{8A1DFF20-E612-4CB7-B712-C6ADFCAFDA0E}" xr6:coauthVersionLast="47" xr6:coauthVersionMax="47" xr10:uidLastSave="{CD8A9D47-9FDD-4E2F-B088-632D5F21E440}"/>
  <bookViews>
    <workbookView xWindow="-110" yWindow="-110" windowWidth="22780" windowHeight="14660" xr2:uid="{AB036FE1-BDC2-4536-885C-9AAF515FDB55}"/>
  </bookViews>
  <sheets>
    <sheet name="Introduction" sheetId="70" r:id="rId1"/>
    <sheet name="weight_thresholds" sheetId="3" r:id="rId2"/>
    <sheet name="discount_rate" sheetId="4" r:id="rId3"/>
    <sheet name="licence_dates" sheetId="5" r:id="rId4"/>
    <sheet name="aus_data" sheetId="6" r:id="rId5"/>
    <sheet name="exchange_rates" sheetId="7" r:id="rId6"/>
    <sheet name="cpi" sheetId="73" r:id="rId7"/>
    <sheet name="S1_benchmark_data" sheetId="9" r:id="rId8"/>
    <sheet name="S2_duration" sheetId="18" r:id="rId9"/>
    <sheet name="S3_currency" sheetId="19" r:id="rId10"/>
    <sheet name="S4_timing" sheetId="20" r:id="rId11"/>
    <sheet name="S5_time_trends" sheetId="72" r:id="rId12"/>
    <sheet name="S6_allocation_weights" sheetId="11" r:id="rId13"/>
    <sheet name="S6_cohort_data" sheetId="71" r:id="rId14"/>
    <sheet name="S6_single_price" sheetId="75" r:id="rId15"/>
    <sheet name="S7_fwd_valuations" sheetId="58" r:id="rId16"/>
    <sheet name="S8_expand_duration" sheetId="59" r:id="rId17"/>
  </sheets>
  <definedNames>
    <definedName name="_xlnm._FilterDatabase" localSheetId="5" hidden="1">exchange_rates!$A$1:$K$37</definedName>
    <definedName name="_xlnm._FilterDatabase" localSheetId="7" hidden="1">S1_benchmark_data!$A$1:$J$37</definedName>
    <definedName name="_xlnm._FilterDatabase" localSheetId="12" hidden="1">S6_allocation_weights!$A$1:$G$37</definedName>
    <definedName name="_xlnm._FilterDatabase" localSheetId="13" hidden="1">S6_cohort_data!$A$1:$E$15</definedName>
    <definedName name="_xlnm._FilterDatabase" localSheetId="15" hidden="1">S7_fwd_valuations!$A$1:$E$1</definedName>
    <definedName name="_xlnm._FilterDatabase" localSheetId="16" hidden="1">S8_expand_duration!$A$1:$D$20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59" l="1"/>
  <c r="F2" i="59"/>
  <c r="E2" i="59"/>
  <c r="E3" i="59"/>
  <c r="B2" i="59"/>
  <c r="C2" i="59"/>
  <c r="D2" i="59"/>
  <c r="B3" i="59"/>
  <c r="C3" i="59"/>
  <c r="D3" i="59"/>
  <c r="E3" i="58"/>
  <c r="E2" i="58"/>
  <c r="C3" i="58"/>
  <c r="C2" i="58"/>
  <c r="H14" i="75"/>
  <c r="H9" i="75"/>
  <c r="H4" i="75"/>
  <c r="H3" i="75"/>
  <c r="E7" i="75"/>
  <c r="D7" i="75"/>
  <c r="C7" i="75"/>
  <c r="C3" i="75"/>
  <c r="D3" i="75"/>
  <c r="E3" i="75"/>
  <c r="C4" i="75"/>
  <c r="D4" i="75"/>
  <c r="E4" i="75"/>
  <c r="C5" i="75"/>
  <c r="D5" i="75"/>
  <c r="E5" i="75"/>
  <c r="C6" i="75"/>
  <c r="D6" i="75"/>
  <c r="E6" i="75"/>
  <c r="D2" i="75"/>
  <c r="E2" i="75"/>
  <c r="C2" i="75"/>
  <c r="E2" i="72" a="1"/>
  <c r="E2" i="72" s="1"/>
  <c r="D2" i="72" a="1"/>
  <c r="D2" i="72" s="1"/>
  <c r="F3" i="20"/>
  <c r="F4" i="20"/>
  <c r="F5" i="20"/>
  <c r="F6" i="20"/>
  <c r="F7" i="20"/>
  <c r="F8" i="20"/>
  <c r="F9" i="20"/>
  <c r="F10" i="20"/>
  <c r="F11" i="20"/>
  <c r="F12" i="20"/>
  <c r="F13" i="20"/>
  <c r="F14" i="20"/>
  <c r="F15" i="20"/>
  <c r="F16" i="20"/>
  <c r="F17" i="20"/>
  <c r="F18" i="20"/>
  <c r="F19" i="20"/>
  <c r="F20" i="20"/>
  <c r="F21" i="20"/>
  <c r="F22" i="20"/>
  <c r="F23" i="20"/>
  <c r="F24" i="20"/>
  <c r="F25" i="20"/>
  <c r="F26" i="20"/>
  <c r="F27" i="20"/>
  <c r="F28" i="20"/>
  <c r="F29" i="20"/>
  <c r="F30" i="20"/>
  <c r="F31" i="20"/>
  <c r="F32" i="20"/>
  <c r="F33" i="20"/>
  <c r="F34" i="20"/>
  <c r="F35" i="20"/>
  <c r="F36" i="20"/>
  <c r="F37" i="20"/>
  <c r="F2" i="20"/>
  <c r="D3" i="20"/>
  <c r="D4" i="20"/>
  <c r="D5" i="20"/>
  <c r="D6" i="20"/>
  <c r="D7" i="20"/>
  <c r="D8" i="20"/>
  <c r="D9" i="20"/>
  <c r="D10" i="20"/>
  <c r="D11" i="20"/>
  <c r="D12" i="20"/>
  <c r="D13" i="20"/>
  <c r="D14" i="20"/>
  <c r="D15" i="20"/>
  <c r="D16" i="20"/>
  <c r="D17" i="20"/>
  <c r="D18" i="20"/>
  <c r="D19" i="20"/>
  <c r="D20" i="20"/>
  <c r="D21" i="20"/>
  <c r="D22" i="20"/>
  <c r="D23" i="20"/>
  <c r="D24" i="20"/>
  <c r="D25" i="20"/>
  <c r="D26" i="20"/>
  <c r="D27" i="20"/>
  <c r="D28" i="20"/>
  <c r="D29" i="20"/>
  <c r="D30" i="20"/>
  <c r="D31" i="20"/>
  <c r="D32" i="20"/>
  <c r="D33" i="20"/>
  <c r="D34" i="20"/>
  <c r="D35" i="20"/>
  <c r="D36" i="20"/>
  <c r="D37" i="20"/>
  <c r="C3" i="20"/>
  <c r="C4" i="20"/>
  <c r="C5" i="20"/>
  <c r="C6" i="20"/>
  <c r="C7" i="20"/>
  <c r="C8" i="20"/>
  <c r="C9" i="20"/>
  <c r="C10" i="20"/>
  <c r="C11" i="20"/>
  <c r="C12" i="20"/>
  <c r="C13" i="20"/>
  <c r="C14" i="20"/>
  <c r="C15" i="20"/>
  <c r="C16" i="20"/>
  <c r="C17" i="20"/>
  <c r="C18" i="20"/>
  <c r="C19" i="20"/>
  <c r="C20" i="20"/>
  <c r="C21" i="20"/>
  <c r="C22" i="20"/>
  <c r="C23" i="20"/>
  <c r="C24" i="20"/>
  <c r="C25" i="20"/>
  <c r="C26" i="20"/>
  <c r="C27" i="20"/>
  <c r="C28" i="20"/>
  <c r="C29" i="20"/>
  <c r="C30" i="20"/>
  <c r="C31" i="20"/>
  <c r="C32" i="20"/>
  <c r="C33" i="20"/>
  <c r="C34" i="20"/>
  <c r="C35" i="20"/>
  <c r="C36" i="20"/>
  <c r="C37" i="20"/>
  <c r="C2" i="20"/>
  <c r="D2" i="20"/>
  <c r="E3" i="19"/>
  <c r="E4" i="19"/>
  <c r="E5" i="19"/>
  <c r="E6" i="19"/>
  <c r="E7" i="19"/>
  <c r="E8" i="19"/>
  <c r="E9" i="19"/>
  <c r="E10" i="19"/>
  <c r="E11" i="19"/>
  <c r="E12" i="19"/>
  <c r="E13" i="19"/>
  <c r="E14" i="19"/>
  <c r="E15" i="19"/>
  <c r="E16" i="19"/>
  <c r="E17" i="19"/>
  <c r="E18" i="19"/>
  <c r="E19" i="19"/>
  <c r="E20" i="19"/>
  <c r="E21" i="19"/>
  <c r="E22" i="19"/>
  <c r="E23" i="19"/>
  <c r="E24" i="19"/>
  <c r="E25" i="19"/>
  <c r="E26" i="19"/>
  <c r="E27" i="19"/>
  <c r="E28" i="19"/>
  <c r="E29" i="19"/>
  <c r="E30" i="19"/>
  <c r="E31" i="19"/>
  <c r="E32" i="19"/>
  <c r="E33" i="19"/>
  <c r="E34" i="19"/>
  <c r="E35" i="19"/>
  <c r="E36" i="19"/>
  <c r="E37" i="19"/>
  <c r="E2" i="19"/>
  <c r="G2" i="9"/>
  <c r="G3" i="9"/>
  <c r="G4" i="9"/>
  <c r="G5" i="9"/>
  <c r="G6" i="9"/>
  <c r="G7" i="9"/>
  <c r="G8" i="9"/>
  <c r="G9" i="9"/>
  <c r="G10" i="9"/>
  <c r="G11" i="9"/>
  <c r="G12" i="9"/>
  <c r="G13" i="9"/>
  <c r="G14" i="9"/>
  <c r="G15" i="9"/>
  <c r="G16" i="9"/>
  <c r="G17" i="9"/>
  <c r="G18" i="9"/>
  <c r="G19" i="9"/>
  <c r="G20" i="9"/>
  <c r="G21" i="9"/>
  <c r="G22" i="9"/>
  <c r="G23" i="9"/>
  <c r="G24" i="9"/>
  <c r="G25" i="9"/>
  <c r="G26" i="9"/>
  <c r="G27" i="9"/>
  <c r="G28" i="9"/>
  <c r="G29" i="9"/>
  <c r="G30" i="9"/>
  <c r="G31" i="9"/>
  <c r="G32" i="9"/>
  <c r="G33" i="9"/>
  <c r="G34" i="9"/>
  <c r="G35" i="9"/>
  <c r="G36" i="9"/>
  <c r="G37" i="9"/>
  <c r="F2" i="9"/>
  <c r="F3" i="9"/>
  <c r="F4" i="9"/>
  <c r="F5" i="9"/>
  <c r="F6" i="9"/>
  <c r="F7" i="9"/>
  <c r="F8" i="9"/>
  <c r="F9" i="9"/>
  <c r="F10" i="9"/>
  <c r="F11" i="9"/>
  <c r="F12" i="9"/>
  <c r="F13" i="9"/>
  <c r="F14" i="9"/>
  <c r="F15" i="9"/>
  <c r="F16" i="9"/>
  <c r="F17" i="9"/>
  <c r="F18" i="9"/>
  <c r="F19" i="9"/>
  <c r="F20" i="9"/>
  <c r="F21" i="9"/>
  <c r="F22" i="9"/>
  <c r="F23" i="9"/>
  <c r="F24" i="9"/>
  <c r="F25" i="9"/>
  <c r="F26" i="9"/>
  <c r="F27" i="9"/>
  <c r="F28" i="9"/>
  <c r="F29" i="9"/>
  <c r="F30" i="9"/>
  <c r="F31" i="9"/>
  <c r="F32" i="9"/>
  <c r="F33" i="9"/>
  <c r="F34" i="9"/>
  <c r="F35" i="9"/>
  <c r="F36" i="9"/>
  <c r="F37" i="9"/>
  <c r="F23" i="18" l="1"/>
  <c r="F4" i="18"/>
  <c r="F31" i="18"/>
  <c r="F22" i="18"/>
  <c r="F24" i="18"/>
  <c r="F6" i="18"/>
  <c r="F35" i="18"/>
  <c r="F14" i="18"/>
  <c r="F32" i="18"/>
  <c r="F13" i="18"/>
  <c r="F34" i="18"/>
  <c r="F26" i="18"/>
  <c r="F2" i="18"/>
  <c r="F15" i="18"/>
  <c r="F11" i="18"/>
  <c r="F20" i="18"/>
  <c r="F5" i="18"/>
  <c r="F29" i="18"/>
  <c r="F25" i="18"/>
  <c r="F16" i="18"/>
  <c r="F21" i="18"/>
  <c r="F17" i="18"/>
  <c r="F30" i="18"/>
  <c r="F7" i="18"/>
  <c r="F33" i="18"/>
  <c r="F12" i="18"/>
  <c r="F37" i="18"/>
  <c r="F27" i="18"/>
  <c r="F36" i="18"/>
  <c r="F28" i="18"/>
  <c r="F9" i="18"/>
  <c r="F8" i="18"/>
  <c r="F3" i="18"/>
  <c r="F18" i="18"/>
  <c r="F19" i="18"/>
  <c r="F10" i="1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<sst xmlns="http://schemas.openxmlformats.org/spreadsheetml/2006/main" count="1015" uniqueCount="166">
  <si>
    <t>Worksheet</t>
  </si>
  <si>
    <t>Description</t>
  </si>
  <si>
    <t>weight_thresholds</t>
  </si>
  <si>
    <t>Provides the weight thresholds that determine whether a benchmark price should be included in a cohort (e.g. the weight for population density must be above 0.1 for a benchmark to be included in the population density cohort).</t>
  </si>
  <si>
    <t>discount_rate</t>
  </si>
  <si>
    <t>Provides the annual and daily weighted average cost of capital (WACC) rates used for valuation adjustments for different licence durations.</t>
  </si>
  <si>
    <t>licence_dates</t>
  </si>
  <si>
    <t>aus_data</t>
  </si>
  <si>
    <t>Provides Australian data for metrics so weighting ratios and currency conversions can be calculated.</t>
  </si>
  <si>
    <t>exchange_rates</t>
  </si>
  <si>
    <t>S1_benchmark_data</t>
  </si>
  <si>
    <t>S2_duration</t>
  </si>
  <si>
    <t>Benchmarking data is converted from full duration valuations to 365-day valuations using a flat annuity formula.</t>
  </si>
  <si>
    <t>S3_currency</t>
  </si>
  <si>
    <t>S4_timing</t>
  </si>
  <si>
    <t>S7_fwd_valuations</t>
  </si>
  <si>
    <t>S8_expand_duration</t>
  </si>
  <si>
    <t>weight</t>
  </si>
  <si>
    <t>threshold</t>
  </si>
  <si>
    <t>Real GDP per capita (US$)</t>
  </si>
  <si>
    <t>Population density</t>
  </si>
  <si>
    <t>discount_rate_type</t>
  </si>
  <si>
    <t>discount_rate_duration</t>
  </si>
  <si>
    <t>WACC</t>
  </si>
  <si>
    <t>annual</t>
  </si>
  <si>
    <t>daily</t>
  </si>
  <si>
    <t>band</t>
  </si>
  <si>
    <t>licence_start_date</t>
  </si>
  <si>
    <t>licence_end_date</t>
  </si>
  <si>
    <t>year</t>
  </si>
  <si>
    <t>metric</t>
  </si>
  <si>
    <t>source</t>
  </si>
  <si>
    <t>aus_value</t>
  </si>
  <si>
    <t>World Bank, "World Development Indicators". Series Code NY.GDP.PCAP.KD (GDP per capita (constant 2015 US$)).</t>
  </si>
  <si>
    <t>World Bank, "World Development Indicators". Series Code EN.POP.DNST (Population density (people per sq. km of land area)).</t>
  </si>
  <si>
    <t>Spot exchange rate</t>
  </si>
  <si>
    <t>World Bank, "World Development Indicators". Series Code PA.NUS.FCRF (Official exchange rate (LCU per US$, period average)).</t>
  </si>
  <si>
    <t>PPP exchange rate</t>
  </si>
  <si>
    <t>World Bank, "World Development Indicators". Series Code PA.NUS.PPP (PPP conversion factor, GDP (LCU per international $)).</t>
  </si>
  <si>
    <t>country</t>
  </si>
  <si>
    <t>spectrum_band</t>
  </si>
  <si>
    <t>allocation_year</t>
  </si>
  <si>
    <t>worldbank_PPP</t>
  </si>
  <si>
    <t>worldbank_PPP_AUD</t>
  </si>
  <si>
    <t>currency_used</t>
  </si>
  <si>
    <t>PPP_exchange_rate_used</t>
  </si>
  <si>
    <t>Year</t>
  </si>
  <si>
    <t>allocation_month</t>
  </si>
  <si>
    <t>duration_years</t>
  </si>
  <si>
    <t>duration_days</t>
  </si>
  <si>
    <t>price-MHz-pop_local</t>
  </si>
  <si>
    <t>365day_price-MHz-pop_local</t>
  </si>
  <si>
    <t>GDP_per_capita_value</t>
  </si>
  <si>
    <t>popdensity_value</t>
  </si>
  <si>
    <t>GDP_per_capita_weight</t>
  </si>
  <si>
    <t>popdensity_weight</t>
  </si>
  <si>
    <t>Median</t>
  </si>
  <si>
    <t>Geometric mean</t>
  </si>
  <si>
    <t>cohort_stat</t>
  </si>
  <si>
    <t>percentile</t>
  </si>
  <si>
    <t>minimum</t>
  </si>
  <si>
    <t>lower</t>
  </si>
  <si>
    <t>median</t>
  </si>
  <si>
    <t>upper</t>
  </si>
  <si>
    <t>maximum</t>
  </si>
  <si>
    <t>cpi_index_weighted_value</t>
  </si>
  <si>
    <t>Yes</t>
  </si>
  <si>
    <t xml:space="preserve">Step 6C </t>
  </si>
  <si>
    <t>Does the chosen price align relevant policy considerations?</t>
  </si>
  <si>
    <t>pre-2018_median</t>
  </si>
  <si>
    <t>No</t>
  </si>
  <si>
    <t>365day_price-MHz-pop_AUD</t>
  </si>
  <si>
    <t>365day_price-MHz-pop_AUD_2025</t>
  </si>
  <si>
    <t>GDP_per_capita_cohort</t>
  </si>
  <si>
    <t>all_observations</t>
  </si>
  <si>
    <t>popdensity_cohort</t>
  </si>
  <si>
    <t>Aus_CPI_2025_base</t>
  </si>
  <si>
    <t>Outlines exchange rate data for each benchmark allocation. Conversions are based on allocation timing rather than timing of licence commencement. Exchange rate data is from the World Bank's "World Development Indicators". Adjustments have been made where source benchmarking data is not in the local currency.</t>
  </si>
  <si>
    <t>365-day valuations converted to Australian dollars using PPP exchange rate data.</t>
  </si>
  <si>
    <t>S5_time_trends</t>
  </si>
  <si>
    <t>S6_allocation_weights</t>
  </si>
  <si>
    <t>Provides benchmarking data for the two weighting parameter cohorts. Benchmarks are excluded from cohorts (see grey cells) where the weight is below the required threshold in the 'weight_thresholds' worksheet. Note that depending on the result of S5_time_trends, this worksheet may show a restricted sample.</t>
  </si>
  <si>
    <t>geometric mean</t>
  </si>
  <si>
    <t>n/a</t>
  </si>
  <si>
    <t xml:space="preserve">Provides summary statistics for the weighting parameter cohorts, including central estimates (median and geometric mean) and interquartile ranges. The process for determining a single price for this band grouping based on the summary statistics is outlined. </t>
  </si>
  <si>
    <t>S6_cohort_data</t>
  </si>
  <si>
    <t>S6_single_price</t>
  </si>
  <si>
    <t>Provides the start and end dates for licence renewals based on our preferred views on licence duration.</t>
  </si>
  <si>
    <t>Mann-Whitney_
p-value</t>
  </si>
  <si>
    <t>statistical_
significance</t>
  </si>
  <si>
    <t>Single-year price ($/MHz/Pop)</t>
  </si>
  <si>
    <t>worldbank_spot</t>
  </si>
  <si>
    <t>worldbank_spot_AUD</t>
  </si>
  <si>
    <t>spot_PPP_ratio_AUD</t>
  </si>
  <si>
    <t>What is the value?</t>
  </si>
  <si>
    <t>365day_price-MHz-pop_2025</t>
  </si>
  <si>
    <t>365day_price-MHz-pop_startdate</t>
  </si>
  <si>
    <t>fullduration_price-MHz-pop_startdate</t>
  </si>
  <si>
    <t>cpi</t>
  </si>
  <si>
    <t>365-day AUD valuations carried forward from the allocation timing to 2025 by dividing the applicable CPI value.</t>
  </si>
  <si>
    <t xml:space="preserve">Provides basic weighting data for each benchmark. Worksheet includes the actual values used for weighting (column titles ending with '_value') and the calculated weights (ending with '_weight'). The weights are the ratio of the weighting value to the Australian value in that year (the formula to calculate this changes depending on which value is higher out of Australia and the applicable country). Note that weighting data is included for all benchmarks, even if the time trend analysis in the previous step indicated the sample should be restricted to 2018 onwards. </t>
  </si>
  <si>
    <t>total_revenue_local</t>
  </si>
  <si>
    <t>2018-onwards_median</t>
  </si>
  <si>
    <t>spot_exchange_rate_used</t>
  </si>
  <si>
    <t>Provides the median values for the pre-2018 sample and the sample from 2018 onwards, along with the p-value resulting from the Mann-Whitney U Test comparing these benchmarks. It also indicates whether the p-value is statistically significant at the 5% level, and whether the sample should be restricted to awards from 2018 onwards for subsequent steps. The medians for the different time periods are provided for reference.</t>
  </si>
  <si>
    <t xml:space="preserve">The value(s) from the previous worksheet are expanded to full licence duration using the flat annuity formula, to reach a single $/MHz/pop price for each frequency band. </t>
  </si>
  <si>
    <t>restrict_sample_2018-onwards</t>
  </si>
  <si>
    <t>popdensity_cohort_AUD_ 2025</t>
  </si>
  <si>
    <t>GDP_per_capita_cohort_AUD_2025</t>
  </si>
  <si>
    <t>annual_fees_included</t>
  </si>
  <si>
    <t>deferred_payments_included</t>
  </si>
  <si>
    <t>Provides CPI figures with a 2025 base, where the figure for each year is the average of the four quarterly figures for that calendar year. Reserve Bank of Australia (RBA) inflation forecasts have been used to carry forward the index to December 2027. For later years, a 2% annual inflation rate has been applied, consistent with the lower bound of the RBA’s target range.</t>
  </si>
  <si>
    <t>annual_Aus_CPI_Q4_avg</t>
  </si>
  <si>
    <t>2.3 GHz</t>
  </si>
  <si>
    <t>2.5 GHz</t>
  </si>
  <si>
    <t/>
  </si>
  <si>
    <t>Australia</t>
  </si>
  <si>
    <t>local</t>
  </si>
  <si>
    <t>Austria</t>
  </si>
  <si>
    <t>2.6 GHz</t>
  </si>
  <si>
    <t>Belgium</t>
  </si>
  <si>
    <t>Canada</t>
  </si>
  <si>
    <t>Croatia</t>
  </si>
  <si>
    <t>Czechia</t>
  </si>
  <si>
    <t>Finland</t>
  </si>
  <si>
    <t>France</t>
  </si>
  <si>
    <t>Germany</t>
  </si>
  <si>
    <t>Greece</t>
  </si>
  <si>
    <t>Hong Kong</t>
  </si>
  <si>
    <t>2600 MHz (FDD)</t>
  </si>
  <si>
    <t>Italy</t>
  </si>
  <si>
    <t xml:space="preserve">2.6 GHz (FDD) </t>
  </si>
  <si>
    <t xml:space="preserve">2.6 GHz (TDD) </t>
  </si>
  <si>
    <t>Lithuania</t>
  </si>
  <si>
    <t>Nigeria</t>
  </si>
  <si>
    <t>USD</t>
  </si>
  <si>
    <t>Norway</t>
  </si>
  <si>
    <t>Poland</t>
  </si>
  <si>
    <t>Portugal</t>
  </si>
  <si>
    <t>Romania</t>
  </si>
  <si>
    <t>EUR</t>
  </si>
  <si>
    <t>Singapore</t>
  </si>
  <si>
    <t>Slovenia</t>
  </si>
  <si>
    <t>South Korea</t>
  </si>
  <si>
    <t>2600 MHz</t>
  </si>
  <si>
    <t>Spain</t>
  </si>
  <si>
    <t>Sweden</t>
  </si>
  <si>
    <t>Thailand</t>
  </si>
  <si>
    <t>Turkiye</t>
  </si>
  <si>
    <t>United Kingdom</t>
  </si>
  <si>
    <t>United States</t>
  </si>
  <si>
    <t>Uruguay</t>
  </si>
  <si>
    <t>Vietnam</t>
  </si>
  <si>
    <t>Determining a single price point</t>
  </si>
  <si>
    <t>The basic data for each benchmark. It includes allocation, timing and price details for each benchmark. Benchmark data may include the impact of annual fees or deferred payments related to the acquisition of spectrum in these awards. The 'annual_fees_included' and 'deferred_payments_included' columns indicates whether total revenue and the per MHz per pop price for each award have been amended to account for annual fees or deferred payment structures - in these cases, series of payments have been discounted so that the benchmark prices reflect the net present value of the cost of the spectrum.</t>
  </si>
  <si>
    <t>The selected value from the previous worksheet is carried forward to the start date of renewed licences on a per-band basis, by applying an annual CPI growth rate of 2% on a daily basis from the end of the RBA forecast period to the start date of new licences.</t>
  </si>
  <si>
    <r>
      <t xml:space="preserve">World Bank, "World Development Indicators". Series Code NY.GDP.PCAP.KD (GDP per capita (constant 2015 US$)).
</t>
    </r>
    <r>
      <rPr>
        <i/>
        <sz val="11"/>
        <color theme="1"/>
        <rFont val="Calibri"/>
        <family val="2"/>
      </rPr>
      <t>Extended the data series using the same value as in 2024, as it is only used for comparative purposes with Australia.</t>
    </r>
  </si>
  <si>
    <r>
      <t xml:space="preserve">World Bank, "World Development Indicators". Series Code EN.POP.DNST (Population density (people per sq. km of land area)).
</t>
    </r>
    <r>
      <rPr>
        <i/>
        <sz val="11"/>
        <color theme="1"/>
        <rFont val="Calibri"/>
        <family val="2"/>
      </rPr>
      <t>Value implied based on growth between 2023 and 2024 in Series Code SP.POP.TOTL (Population, total).</t>
    </r>
  </si>
  <si>
    <r>
      <t xml:space="preserve">World Bank, "World Development Indicators". Series Code EN.POP.DNST (Population density (people per sq. km of land area)).
</t>
    </r>
    <r>
      <rPr>
        <i/>
        <sz val="11"/>
        <color theme="1"/>
        <rFont val="Calibri"/>
        <family val="2"/>
      </rPr>
      <t>Extended the data series using the same value as in 2024, as it is only used for comparative purposes with Australia.</t>
    </r>
  </si>
  <si>
    <r>
      <t xml:space="preserve">World Bank, "World Development Indicators". Series Code PA.NUS.FCRF (Official exchange rate (LCU per US$, period average)).
</t>
    </r>
    <r>
      <rPr>
        <i/>
        <sz val="11"/>
        <color theme="1"/>
        <rFont val="Calibri"/>
        <family val="2"/>
      </rPr>
      <t>Extended the data series using the same value as in 2024, as it is only used for comparative purposes with Australia.</t>
    </r>
  </si>
  <si>
    <r>
      <t xml:space="preserve">World Bank, "World Development Indicators". Series Code PA.NUS.PPP (PPP conversion factor, GDP (LCU per international $)).
</t>
    </r>
    <r>
      <rPr>
        <i/>
        <sz val="11"/>
        <color theme="1"/>
        <rFont val="Calibri"/>
        <family val="2"/>
      </rPr>
      <t>Extended the data series using the same value as in 2024, as it is only used for comparative purposes with Australia.</t>
    </r>
  </si>
  <si>
    <t>Step 6A - calculate central estimates (CEs)</t>
  </si>
  <si>
    <t>Step 6B - cohort check</t>
  </si>
  <si>
    <t>Are both CEs in the population density and real GDP per capita interquartile ranges?</t>
  </si>
  <si>
    <t>Which CE is closest to that of the population density cohort CEs?</t>
  </si>
  <si>
    <t>CPI_index_value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</si>
</sst>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Red]\-&quot;$&quot;#,##0.00"/>
    <numFmt numFmtId="164" formatCode="0.000000%"/>
    <numFmt numFmtId="165" formatCode="0.000000"/>
    <numFmt numFmtId="166" formatCode="0.0"/>
    <numFmt numFmtId="167" formatCode="0.0000"/>
    <numFmt numFmtId="168" formatCode="mmm\ yyyy"/>
    <numFmt numFmtId="169" formatCode="yyyy"/>
    <numFmt numFmtId="170" formatCode="&quot;$&quot;#,##0.00"/>
    <numFmt numFmtId="171" formatCode="#,##0.000000"/>
    <numFmt numFmtId="172" formatCode="#,##0.0000_ ;[Red]\-#,##0.0000\ "/>
  </numFmts>
  <fonts count="18" x14ac:knownFonts="1">
    <font>
      <sz val="11"/>
      <color theme="1"/>
      <name val="Aptos Narrow"/>
      <family val="2"/>
      <scheme val="minor"/>
    </font>
    <font>
      <sz val="11"/>
      <color theme="1"/>
      <name val="Calibri"/>
      <family val="2"/>
    </font>
    <font>
      <sz val="11"/>
      <color theme="1"/>
      <name val="Calibri"/>
      <family val="2"/>
    </font>
    <font>
      <sz val="11"/>
      <color theme="1"/>
      <name val="Calibri"/>
      <family val="2"/>
    </font>
    <font>
      <sz val="11"/>
      <color theme="1"/>
      <name val="Calibri"/>
      <family val="2"/>
    </font>
    <font>
      <b/>
      <sz val="11"/>
      <name val="Calibri"/>
      <family val="2"/>
    </font>
    <font>
      <sz val="11"/>
      <name val="Calibri"/>
      <family val="2"/>
    </font>
    <font>
      <sz val="11"/>
      <color rgb="FFFF0000"/>
      <name val="Calibri"/>
      <family val="2"/>
    </font>
    <font>
      <b/>
      <sz val="11"/>
      <color theme="1"/>
      <name val="Calibri"/>
      <family val="2"/>
    </font>
    <font>
      <sz val="11"/>
      <color theme="1"/>
      <name val="Calibri"/>
      <family val="2"/>
    </font>
    <font>
      <sz val="11"/>
      <color indexed="8"/>
      <name val="Aptos Narrow"/>
      <family val="2"/>
      <scheme val="minor"/>
    </font>
    <font>
      <sz val="8"/>
      <name val="Aptos Narrow"/>
      <family val="2"/>
      <scheme val="minor"/>
    </font>
    <font>
      <sz val="11"/>
      <color theme="1"/>
      <name val="Calibri"/>
      <family val="2"/>
    </font>
    <font>
      <sz val="11"/>
      <name val="Calibri"/>
      <family val="2"/>
    </font>
    <font>
      <i/>
      <sz val="11"/>
      <color theme="1"/>
      <name val="Calibri"/>
      <family val="2"/>
    </font>
    <font>
      <sz val="11"/>
      <color theme="1"/>
      <name val="Calibri"/>
      <family val="2"/>
    </font>
    <font>
      <b/>
      <sz val="11"/>
      <color theme="1"/>
      <name val="Calibri"/>
      <family val="2"/>
    </font>
    <font>
      <sz val="11"/>
      <name val="Calibri"/>
      <family val="2"/>
    </font>
  </fonts>
  <fills count="6">
    <fill>
      <patternFill patternType="none"/>
    </fill>
    <fill>
      <patternFill patternType="gray125"/>
    </fill>
    <fill>
      <patternFill patternType="solid">
        <fgColor theme="9"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s>
  <borders count="3">
    <border>
      <left/>
      <right/>
      <top/>
      <bottom/>
      <diagonal/>
    </border>
    <border>
      <left/>
      <right/>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s>
  <cellStyleXfs count="2">
    <xf numFmtId="0" fontId="0" fillId="0" borderId="0"/>
    <xf numFmtId="0" fontId="10" fillId="0" borderId="0"/>
  </cellStyleXfs>
  <cellXfs count="97">
    <xf numFmtId="0" fontId="0" fillId="0" borderId="0" xfId="0"/>
    <xf numFmtId="0" fontId="5" fillId="0" borderId="0" xfId="0" applyFont="1" applyAlignment="1">
      <alignment horizontal="left" vertical="center" wrapText="1"/>
    </xf>
    <xf numFmtId="0" fontId="8" fillId="0" borderId="0" xfId="0" applyFont="1" applyAlignment="1">
      <alignment horizontal="right" vertical="center" wrapText="1"/>
    </xf>
    <xf numFmtId="0" fontId="9" fillId="0" borderId="0" xfId="0" applyFont="1"/>
    <xf numFmtId="0" fontId="8" fillId="0" borderId="0" xfId="0" applyFont="1"/>
    <xf numFmtId="0" fontId="8" fillId="0" borderId="0" xfId="0" applyFont="1" applyAlignment="1">
      <alignment horizontal="right"/>
    </xf>
    <xf numFmtId="0" fontId="9" fillId="0" borderId="0" xfId="0" applyFont="1" applyAlignment="1">
      <alignment horizontal="right"/>
    </xf>
    <xf numFmtId="164" fontId="9" fillId="0" borderId="0" xfId="0" applyNumberFormat="1" applyFont="1" applyAlignment="1">
      <alignment horizontal="right"/>
    </xf>
    <xf numFmtId="0" fontId="8" fillId="0" borderId="0" xfId="0" applyFont="1" applyAlignment="1">
      <alignment vertical="center" wrapText="1"/>
    </xf>
    <xf numFmtId="0" fontId="8"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left" vertical="center"/>
    </xf>
    <xf numFmtId="167" fontId="9" fillId="0" borderId="0" xfId="0" applyNumberFormat="1" applyFont="1"/>
    <xf numFmtId="0" fontId="5" fillId="0" borderId="0" xfId="0" applyFont="1" applyAlignment="1">
      <alignment horizontal="right" vertical="center" wrapText="1"/>
    </xf>
    <xf numFmtId="0" fontId="9" fillId="0" borderId="0" xfId="0" applyFont="1" applyAlignment="1">
      <alignment vertical="center"/>
    </xf>
    <xf numFmtId="0" fontId="6" fillId="0" borderId="0" xfId="0" applyFont="1" applyAlignment="1">
      <alignment horizontal="left"/>
    </xf>
    <xf numFmtId="0" fontId="9" fillId="0" borderId="0" xfId="0" applyFont="1" applyAlignment="1">
      <alignment horizontal="left"/>
    </xf>
    <xf numFmtId="0" fontId="5" fillId="4" borderId="2" xfId="0" applyFont="1" applyFill="1" applyBorder="1" applyAlignment="1">
      <alignment horizontal="left" wrapText="1"/>
    </xf>
    <xf numFmtId="0" fontId="5" fillId="4" borderId="2" xfId="0" applyFont="1" applyFill="1" applyBorder="1" applyAlignment="1">
      <alignment wrapText="1"/>
    </xf>
    <xf numFmtId="0" fontId="6" fillId="3" borderId="2" xfId="0" applyFont="1" applyFill="1" applyBorder="1" applyAlignment="1">
      <alignment horizontal="left" vertical="center" wrapText="1"/>
    </xf>
    <xf numFmtId="0" fontId="6" fillId="0" borderId="2" xfId="0" applyFont="1" applyBorder="1" applyAlignment="1">
      <alignment vertical="center" wrapText="1"/>
    </xf>
    <xf numFmtId="0" fontId="6" fillId="5" borderId="2" xfId="0" applyFont="1" applyFill="1" applyBorder="1" applyAlignment="1">
      <alignment horizontal="left" vertical="center" wrapText="1"/>
    </xf>
    <xf numFmtId="0" fontId="6" fillId="0" borderId="0" xfId="0" applyFont="1" applyAlignment="1">
      <alignment horizontal="right"/>
    </xf>
    <xf numFmtId="0" fontId="8" fillId="0" borderId="0" xfId="0" applyFont="1" applyAlignment="1">
      <alignment horizontal="center" vertical="center"/>
    </xf>
    <xf numFmtId="169" fontId="9" fillId="0" borderId="0" xfId="0" applyNumberFormat="1" applyFont="1" applyAlignment="1">
      <alignment horizontal="right"/>
    </xf>
    <xf numFmtId="0" fontId="0" fillId="0" borderId="0" xfId="0" applyAlignment="1">
      <alignment horizontal="right"/>
    </xf>
    <xf numFmtId="167" fontId="6" fillId="0" borderId="0" xfId="0" applyNumberFormat="1" applyFont="1"/>
    <xf numFmtId="0" fontId="8" fillId="2" borderId="0" xfId="0" applyFont="1" applyFill="1" applyAlignment="1">
      <alignment horizontal="right" vertical="center" wrapText="1"/>
    </xf>
    <xf numFmtId="0" fontId="7" fillId="0" borderId="0" xfId="0" applyFont="1"/>
    <xf numFmtId="168" fontId="8" fillId="0" borderId="0" xfId="0" applyNumberFormat="1" applyFont="1" applyAlignment="1">
      <alignment horizontal="right" vertical="center" wrapText="1"/>
    </xf>
    <xf numFmtId="14" fontId="8" fillId="0" borderId="0" xfId="0" applyNumberFormat="1" applyFont="1" applyAlignment="1">
      <alignment horizontal="right" vertical="center" wrapText="1"/>
    </xf>
    <xf numFmtId="0" fontId="6" fillId="0" borderId="0" xfId="0" applyFont="1"/>
    <xf numFmtId="169" fontId="6" fillId="0" borderId="0" xfId="0" applyNumberFormat="1" applyFont="1" applyAlignment="1">
      <alignment horizontal="right"/>
    </xf>
    <xf numFmtId="0" fontId="12" fillId="0" borderId="0" xfId="0" applyFont="1"/>
    <xf numFmtId="169" fontId="12" fillId="0" borderId="0" xfId="0" applyNumberFormat="1" applyFont="1" applyAlignment="1">
      <alignment horizontal="right"/>
    </xf>
    <xf numFmtId="167" fontId="12" fillId="0" borderId="0" xfId="0" applyNumberFormat="1" applyFont="1" applyAlignment="1">
      <alignment horizontal="right"/>
    </xf>
    <xf numFmtId="167" fontId="13" fillId="0" borderId="0" xfId="0" applyNumberFormat="1" applyFont="1" applyAlignment="1">
      <alignment horizontal="right"/>
    </xf>
    <xf numFmtId="0" fontId="13" fillId="0" borderId="0" xfId="0" applyFont="1" applyAlignment="1">
      <alignment horizontal="right"/>
    </xf>
    <xf numFmtId="167" fontId="4" fillId="0" borderId="0" xfId="0" applyNumberFormat="1" applyFont="1"/>
    <xf numFmtId="0" fontId="4" fillId="0" borderId="0" xfId="0" applyFont="1"/>
    <xf numFmtId="0" fontId="4" fillId="0" borderId="0" xfId="0" applyFont="1" applyAlignment="1">
      <alignment vertical="center"/>
    </xf>
    <xf numFmtId="0" fontId="9" fillId="0" borderId="0" xfId="0" applyFont="1" applyAlignment="1">
      <alignment wrapText="1"/>
    </xf>
    <xf numFmtId="167" fontId="7" fillId="0" borderId="0" xfId="0" applyNumberFormat="1" applyFont="1"/>
    <xf numFmtId="0" fontId="3" fillId="0" borderId="0" xfId="0" applyFont="1"/>
    <xf numFmtId="0" fontId="3" fillId="0" borderId="0" xfId="0" applyFont="1" applyAlignment="1">
      <alignment horizontal="right"/>
    </xf>
    <xf numFmtId="0" fontId="0" fillId="0" borderId="0" xfId="0" applyAlignment="1">
      <alignment vertical="center"/>
    </xf>
    <xf numFmtId="167" fontId="3" fillId="0" borderId="0" xfId="0" applyNumberFormat="1" applyFont="1" applyAlignment="1">
      <alignment horizontal="right"/>
    </xf>
    <xf numFmtId="167" fontId="6" fillId="0" borderId="0" xfId="0" applyNumberFormat="1" applyFont="1" applyAlignment="1">
      <alignment horizontal="right"/>
    </xf>
    <xf numFmtId="167" fontId="15" fillId="0" borderId="0" xfId="0" applyNumberFormat="1" applyFont="1"/>
    <xf numFmtId="167" fontId="15" fillId="0" borderId="0" xfId="0" applyNumberFormat="1" applyFont="1" applyAlignment="1">
      <alignment horizontal="right"/>
    </xf>
    <xf numFmtId="0" fontId="15" fillId="0" borderId="0" xfId="0" applyFont="1" applyAlignment="1">
      <alignment vertical="center"/>
    </xf>
    <xf numFmtId="0" fontId="16" fillId="0" borderId="0" xfId="0" applyFont="1" applyAlignment="1">
      <alignment horizontal="right" vertical="center" wrapText="1"/>
    </xf>
    <xf numFmtId="167" fontId="15" fillId="0" borderId="0" xfId="0" applyNumberFormat="1" applyFont="1" applyAlignment="1">
      <alignment vertical="center"/>
    </xf>
    <xf numFmtId="0" fontId="15" fillId="0" borderId="0" xfId="0" applyFont="1" applyAlignment="1">
      <alignment horizontal="right" vertical="center"/>
    </xf>
    <xf numFmtId="167" fontId="15" fillId="0" borderId="0" xfId="0" applyNumberFormat="1" applyFont="1" applyAlignment="1">
      <alignment horizontal="right" vertical="center"/>
    </xf>
    <xf numFmtId="0" fontId="4" fillId="0" borderId="0" xfId="0" applyFont="1" applyAlignment="1">
      <alignment horizontal="center"/>
    </xf>
    <xf numFmtId="0" fontId="7" fillId="0" borderId="0" xfId="0" applyFont="1" applyAlignment="1">
      <alignment horizontal="center"/>
    </xf>
    <xf numFmtId="14" fontId="3" fillId="0" borderId="0" xfId="0" applyNumberFormat="1" applyFont="1"/>
    <xf numFmtId="3" fontId="3" fillId="0" borderId="0" xfId="0" applyNumberFormat="1" applyFont="1"/>
    <xf numFmtId="0" fontId="2" fillId="0" borderId="0" xfId="0" applyFont="1" applyAlignment="1">
      <alignment horizontal="center" vertical="center"/>
    </xf>
    <xf numFmtId="0" fontId="2" fillId="0" borderId="0" xfId="0" applyFont="1" applyAlignment="1">
      <alignment horizontal="left" vertical="center"/>
    </xf>
    <xf numFmtId="8" fontId="2" fillId="0" borderId="0" xfId="0" applyNumberFormat="1" applyFont="1" applyAlignment="1">
      <alignment horizontal="right" vertical="center" wrapText="1"/>
    </xf>
    <xf numFmtId="0" fontId="2" fillId="0" borderId="0" xfId="0" applyFont="1" applyAlignment="1">
      <alignment horizontal="left" vertical="center" wrapText="1"/>
    </xf>
    <xf numFmtId="171" fontId="2" fillId="0" borderId="0" xfId="0" applyNumberFormat="1" applyFont="1" applyAlignment="1">
      <alignment horizontal="right" vertical="center"/>
    </xf>
    <xf numFmtId="165" fontId="2" fillId="0" borderId="0" xfId="0" applyNumberFormat="1" applyFont="1" applyAlignment="1">
      <alignment horizontal="right" vertical="center"/>
    </xf>
    <xf numFmtId="0" fontId="2" fillId="0" borderId="0" xfId="0" applyFont="1" applyAlignment="1">
      <alignment horizontal="right" vertical="center"/>
    </xf>
    <xf numFmtId="0" fontId="2" fillId="0" borderId="0" xfId="0" applyFont="1" applyAlignment="1">
      <alignment horizontal="right"/>
    </xf>
    <xf numFmtId="168" fontId="2" fillId="0" borderId="0" xfId="0" applyNumberFormat="1" applyFont="1"/>
    <xf numFmtId="14" fontId="2" fillId="0" borderId="0" xfId="0" applyNumberFormat="1" applyFont="1"/>
    <xf numFmtId="166" fontId="2" fillId="0" borderId="0" xfId="0" applyNumberFormat="1" applyFont="1"/>
    <xf numFmtId="3" fontId="2" fillId="0" borderId="0" xfId="0" applyNumberFormat="1" applyFont="1"/>
    <xf numFmtId="167" fontId="2" fillId="0" borderId="0" xfId="0" applyNumberFormat="1" applyFont="1"/>
    <xf numFmtId="167" fontId="2" fillId="0" borderId="0" xfId="0" applyNumberFormat="1" applyFont="1" applyAlignment="1">
      <alignment horizontal="right"/>
    </xf>
    <xf numFmtId="0" fontId="2" fillId="0" borderId="0" xfId="0" applyFont="1" applyAlignment="1">
      <alignment vertical="center"/>
    </xf>
    <xf numFmtId="168" fontId="2" fillId="0" borderId="0" xfId="0" applyNumberFormat="1" applyFont="1" applyAlignment="1">
      <alignment vertical="center"/>
    </xf>
    <xf numFmtId="14" fontId="2" fillId="0" borderId="0" xfId="0" applyNumberFormat="1" applyFont="1" applyAlignment="1">
      <alignment vertical="center"/>
    </xf>
    <xf numFmtId="0" fontId="2" fillId="0" borderId="0" xfId="0" applyFont="1"/>
    <xf numFmtId="169" fontId="2" fillId="0" borderId="0" xfId="0" applyNumberFormat="1" applyFont="1"/>
    <xf numFmtId="170" fontId="2" fillId="0" borderId="0" xfId="0" applyNumberFormat="1" applyFont="1"/>
    <xf numFmtId="172" fontId="2" fillId="0" borderId="0" xfId="0" applyNumberFormat="1" applyFont="1"/>
    <xf numFmtId="0" fontId="6" fillId="0" borderId="0" xfId="0" applyFont="1" applyAlignment="1">
      <alignment horizontal="left" vertical="center" wrapText="1"/>
    </xf>
    <xf numFmtId="0" fontId="6" fillId="0" borderId="0" xfId="0" applyFont="1" applyAlignment="1">
      <alignment horizontal="right" vertical="center" wrapText="1"/>
    </xf>
    <xf numFmtId="0" fontId="6" fillId="0" borderId="0" xfId="0" applyFont="1" applyAlignment="1">
      <alignment horizontal="left" vertical="center"/>
    </xf>
    <xf numFmtId="0" fontId="6" fillId="0" borderId="0" xfId="0" applyFont="1" applyAlignment="1">
      <alignment horizontal="right" vertical="center"/>
    </xf>
    <xf numFmtId="0" fontId="17" fillId="0" borderId="0" xfId="0" applyFont="1" applyAlignment="1">
      <alignment horizontal="right" vertical="center"/>
    </xf>
    <xf numFmtId="167" fontId="2" fillId="0" borderId="0" xfId="0" applyNumberFormat="1" applyFont="1" applyAlignment="1">
      <alignment horizontal="right" vertical="center"/>
    </xf>
    <xf numFmtId="0" fontId="0" fillId="0" borderId="0" xfId="0" applyAlignment="1">
      <alignment horizontal="right" vertical="center"/>
    </xf>
    <xf numFmtId="0" fontId="8" fillId="0" borderId="0" xfId="0" applyFont="1" applyAlignment="1">
      <alignment horizontal="left" vertical="center" wrapText="1"/>
    </xf>
    <xf numFmtId="0" fontId="2" fillId="0" borderId="0" xfId="0" applyFont="1" applyAlignment="1">
      <alignment vertical="center" wrapText="1"/>
    </xf>
    <xf numFmtId="14" fontId="2" fillId="0" borderId="0" xfId="0" applyNumberFormat="1" applyFont="1" applyAlignment="1">
      <alignment horizontal="right" vertical="center" wrapText="1"/>
    </xf>
    <xf numFmtId="3" fontId="2" fillId="0" borderId="0" xfId="0" applyNumberFormat="1" applyFont="1" applyAlignment="1">
      <alignment horizontal="right" vertical="center" wrapText="1"/>
    </xf>
    <xf numFmtId="0" fontId="2" fillId="0" borderId="0" xfId="0" applyFont="1" applyAlignment="1">
      <alignment horizontal="right" vertical="center" wrapText="1"/>
    </xf>
    <xf numFmtId="165" fontId="1" fillId="0" borderId="0" xfId="0" applyNumberFormat="1" applyFont="1"/>
    <xf numFmtId="1" fontId="2" fillId="0" borderId="0" xfId="0" applyNumberFormat="1" applyFont="1"/>
    <xf numFmtId="167" fontId="1" fillId="0" borderId="0" xfId="0" applyNumberFormat="1" applyFont="1" applyAlignment="1">
      <alignment horizontal="right"/>
    </xf>
    <xf numFmtId="167" fontId="1" fillId="0" borderId="0" xfId="0" applyNumberFormat="1" applyFont="1" applyAlignment="1">
      <alignment vertical="center"/>
    </xf>
    <xf numFmtId="0" fontId="0" fillId="0" borderId="1" xfId="0" applyBorder="1" applyAlignment="1">
      <alignment horizontal="left"/>
    </xf>
  </cellXfs>
  <cellStyles count="2">
    <cellStyle name="Normal" xfId="0" builtinId="0"/>
    <cellStyle name="Normal 2" xfId="1" xr:uid="{5039BE7B-99C9-4A06-8A84-EAB9FF39264A}"/>
  </cellStyles>
  <dxfs count="3">
    <dxf>
      <fill>
        <patternFill>
          <bgColor rgb="FFFF3300"/>
        </patternFill>
      </fill>
    </dxf>
    <dxf>
      <fill>
        <patternFill>
          <bgColor rgb="FF92D050"/>
        </patternFill>
      </fill>
    </dxf>
    <dxf>
      <fill>
        <patternFill>
          <bgColor theme="2" tint="-9.9948118533890809E-2"/>
        </patternFill>
      </fill>
    </dxf>
  </dxfs>
  <tableStyles count="0" defaultTableStyle="TableStyleMedium2" defaultPivotStyle="PivotStyleLight16"/>
  <colors>
    <mruColors>
      <color rgb="FF00787B"/>
      <color rgb="FFBC82AF"/>
      <color rgb="FF22355A"/>
      <color rgb="FF8CA5D4"/>
      <color rgb="FF2FFAFF"/>
      <color rgb="FF3E2137"/>
      <color rgb="FFFFCC66"/>
      <color rgb="FFFF77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0/relationships/richValueRel" Target="richData/richValueRel.xml"/><Relationship Id="rId27" Type="http://schemas.openxmlformats.org/officeDocument/2006/relationships/customXml" Target="../customXml/item1.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5A9DE-0D6F-48AD-8351-78F4347B5F73}">
  <sheetPr>
    <tabColor theme="6" tint="0.79998168889431442"/>
  </sheetPr>
  <dimension ref="A1:B18"/>
  <sheetViews>
    <sheetView tabSelected="1" zoomScaleNormal="100" workbookViewId="0">
      <pane ySplit="2" topLeftCell="A3" activePane="bottomLeft" state="frozen"/>
      <selection pane="bottomLeft" sqref="A1:B1"/>
    </sheetView>
  </sheetViews>
  <sheetFormatPr defaultColWidth="8.7265625" defaultRowHeight="14.5" x14ac:dyDescent="0.35"/>
  <cols>
    <col min="1" max="1" width="40.54296875" style="3" customWidth="1"/>
    <col min="2" max="2" width="125.54296875" style="3" customWidth="1"/>
    <col min="3" max="16384" width="8.7265625" style="3"/>
  </cols>
  <sheetData>
    <row r="1" spans="1:2" ht="36" customHeight="1" x14ac:dyDescent="0.35">
      <c r="A1" s="96" t="e" vm="1">
        <v>#VALUE!</v>
      </c>
      <c r="B1" s="96"/>
    </row>
    <row r="2" spans="1:2" x14ac:dyDescent="0.35">
      <c r="A2" s="17" t="s">
        <v>0</v>
      </c>
      <c r="B2" s="18" t="s">
        <v>1</v>
      </c>
    </row>
    <row r="3" spans="1:2" ht="29" x14ac:dyDescent="0.35">
      <c r="A3" s="19" t="s">
        <v>2</v>
      </c>
      <c r="B3" s="20" t="s">
        <v>3</v>
      </c>
    </row>
    <row r="4" spans="1:2" x14ac:dyDescent="0.35">
      <c r="A4" s="19" t="s">
        <v>4</v>
      </c>
      <c r="B4" s="20" t="s">
        <v>5</v>
      </c>
    </row>
    <row r="5" spans="1:2" x14ac:dyDescent="0.35">
      <c r="A5" s="19" t="s">
        <v>6</v>
      </c>
      <c r="B5" s="20" t="s">
        <v>87</v>
      </c>
    </row>
    <row r="6" spans="1:2" x14ac:dyDescent="0.35">
      <c r="A6" s="19" t="s">
        <v>7</v>
      </c>
      <c r="B6" s="20" t="s">
        <v>8</v>
      </c>
    </row>
    <row r="7" spans="1:2" ht="43.5" x14ac:dyDescent="0.35">
      <c r="A7" s="19" t="s">
        <v>9</v>
      </c>
      <c r="B7" s="20" t="s">
        <v>77</v>
      </c>
    </row>
    <row r="8" spans="1:2" ht="43.5" x14ac:dyDescent="0.35">
      <c r="A8" s="19" t="s">
        <v>98</v>
      </c>
      <c r="B8" s="20" t="s">
        <v>111</v>
      </c>
    </row>
    <row r="9" spans="1:2" ht="72.5" x14ac:dyDescent="0.35">
      <c r="A9" s="21" t="s">
        <v>10</v>
      </c>
      <c r="B9" s="20" t="s">
        <v>154</v>
      </c>
    </row>
    <row r="10" spans="1:2" x14ac:dyDescent="0.35">
      <c r="A10" s="21" t="s">
        <v>11</v>
      </c>
      <c r="B10" s="20" t="s">
        <v>12</v>
      </c>
    </row>
    <row r="11" spans="1:2" x14ac:dyDescent="0.35">
      <c r="A11" s="21" t="s">
        <v>13</v>
      </c>
      <c r="B11" s="20" t="s">
        <v>78</v>
      </c>
    </row>
    <row r="12" spans="1:2" x14ac:dyDescent="0.35">
      <c r="A12" s="21" t="s">
        <v>14</v>
      </c>
      <c r="B12" s="20" t="s">
        <v>99</v>
      </c>
    </row>
    <row r="13" spans="1:2" ht="43.5" x14ac:dyDescent="0.35">
      <c r="A13" s="21" t="s">
        <v>79</v>
      </c>
      <c r="B13" s="20" t="s">
        <v>104</v>
      </c>
    </row>
    <row r="14" spans="1:2" ht="58" x14ac:dyDescent="0.35">
      <c r="A14" s="21" t="s">
        <v>80</v>
      </c>
      <c r="B14" s="20" t="s">
        <v>100</v>
      </c>
    </row>
    <row r="15" spans="1:2" ht="43.5" x14ac:dyDescent="0.35">
      <c r="A15" s="21" t="s">
        <v>85</v>
      </c>
      <c r="B15" s="20" t="s">
        <v>81</v>
      </c>
    </row>
    <row r="16" spans="1:2" ht="29" x14ac:dyDescent="0.35">
      <c r="A16" s="21" t="s">
        <v>86</v>
      </c>
      <c r="B16" s="20" t="s">
        <v>84</v>
      </c>
    </row>
    <row r="17" spans="1:2" ht="29" x14ac:dyDescent="0.35">
      <c r="A17" s="21" t="s">
        <v>15</v>
      </c>
      <c r="B17" s="20" t="s">
        <v>155</v>
      </c>
    </row>
    <row r="18" spans="1:2" ht="29" x14ac:dyDescent="0.35">
      <c r="A18" s="21" t="s">
        <v>16</v>
      </c>
      <c r="B18" s="20" t="s">
        <v>105</v>
      </c>
    </row>
  </sheetData>
  <sheetProtection algorithmName="SHA-512" hashValue="dVkQJkxx3M7hSQ2OC3H/M1EjSl55jLUAoxlriLBugVrIYFLFu8ArCwfS3Be2/o7zmjSb7DNjPw89Y/S+n81EFA==" saltValue="HwT4mcjHp2DPEglnRcj0lw==" spinCount="100000" sheet="1" objects="1" scenarios="1"/>
  <mergeCells count="1">
    <mergeCell ref="A1:B1"/>
  </mergeCells>
  <pageMargins left="0.7" right="0.7" top="0.75" bottom="0.75" header="0.3" footer="0.3"/>
  <headerFooter>
    <oddHeader>&amp;C&amp;"Calibri"&amp;12&amp;KFF0000 OFFICIAL&amp;1#_x000D_</oddHeader>
    <oddFooter>&amp;C_x000D_&amp;1#&amp;"Calibri"&amp;12&amp;KFF0000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BE429-80F1-4F12-8B6E-DB96F5082689}">
  <sheetPr>
    <tabColor theme="9" tint="0.79998168889431442"/>
  </sheetPr>
  <dimension ref="A1:E74"/>
  <sheetViews>
    <sheetView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76" customWidth="1"/>
    <col min="2" max="2" width="22.6328125" style="76" customWidth="1"/>
    <col min="3" max="3" width="17.54296875" style="76" customWidth="1"/>
    <col min="4" max="5" width="19.6328125" style="76" customWidth="1"/>
    <col min="6" max="16384" width="8.7265625" style="3"/>
  </cols>
  <sheetData>
    <row r="1" spans="1:5" ht="40" customHeight="1" x14ac:dyDescent="0.35">
      <c r="A1" s="9" t="s">
        <v>39</v>
      </c>
      <c r="B1" s="2" t="s">
        <v>40</v>
      </c>
      <c r="C1" s="2" t="s">
        <v>41</v>
      </c>
      <c r="D1" s="2" t="s">
        <v>51</v>
      </c>
      <c r="E1" s="2" t="s">
        <v>71</v>
      </c>
    </row>
    <row r="2" spans="1:5" x14ac:dyDescent="0.35">
      <c r="A2" s="76" t="s">
        <v>116</v>
      </c>
      <c r="B2" s="66" t="s">
        <v>114</v>
      </c>
      <c r="C2" s="77">
        <v>41395</v>
      </c>
      <c r="D2" s="71">
        <v>3.2724771463174727E-3</v>
      </c>
      <c r="E2" s="71">
        <f>D2/exchange_rates!K2</f>
        <v>3.2724771463174727E-3</v>
      </c>
    </row>
    <row r="3" spans="1:5" x14ac:dyDescent="0.35">
      <c r="A3" s="76" t="s">
        <v>118</v>
      </c>
      <c r="B3" s="66" t="s">
        <v>119</v>
      </c>
      <c r="C3" s="77">
        <v>40422</v>
      </c>
      <c r="D3" s="71">
        <v>2.6549493545166129E-3</v>
      </c>
      <c r="E3" s="71">
        <f>D3/exchange_rates!K3</f>
        <v>4.7392524043687236E-3</v>
      </c>
    </row>
    <row r="4" spans="1:5" x14ac:dyDescent="0.35">
      <c r="A4" s="76" t="s">
        <v>120</v>
      </c>
      <c r="B4" s="66" t="s">
        <v>119</v>
      </c>
      <c r="C4" s="77">
        <v>40848</v>
      </c>
      <c r="D4" s="71">
        <v>5.0421957412960109E-3</v>
      </c>
      <c r="E4" s="71">
        <f>D4/exchange_rates!K4</f>
        <v>9.1584556031556498E-3</v>
      </c>
    </row>
    <row r="5" spans="1:5" x14ac:dyDescent="0.35">
      <c r="A5" s="76" t="s">
        <v>121</v>
      </c>
      <c r="B5" s="66" t="s">
        <v>119</v>
      </c>
      <c r="C5" s="77">
        <v>42125</v>
      </c>
      <c r="D5" s="71">
        <v>2.8077226995469964E-2</v>
      </c>
      <c r="E5" s="71">
        <f>D5/exchange_rates!K5</f>
        <v>3.3163395864320447E-2</v>
      </c>
    </row>
    <row r="6" spans="1:5" x14ac:dyDescent="0.35">
      <c r="A6" s="76" t="s">
        <v>122</v>
      </c>
      <c r="B6" s="66" t="s">
        <v>119</v>
      </c>
      <c r="C6" s="77">
        <v>44986</v>
      </c>
      <c r="D6" s="71">
        <v>4.410143714253207E-3</v>
      </c>
      <c r="E6" s="71">
        <f>D6/exchange_rates!K6</f>
        <v>1.3587202442999591E-2</v>
      </c>
    </row>
    <row r="7" spans="1:5" x14ac:dyDescent="0.35">
      <c r="A7" s="76" t="s">
        <v>123</v>
      </c>
      <c r="B7" s="66" t="s">
        <v>119</v>
      </c>
      <c r="C7" s="77">
        <v>41579</v>
      </c>
      <c r="D7" s="71">
        <v>8.437207808218665E-2</v>
      </c>
      <c r="E7" s="71">
        <f>D7/exchange_rates!K7</f>
        <v>9.5497995115260519E-3</v>
      </c>
    </row>
    <row r="8" spans="1:5" x14ac:dyDescent="0.35">
      <c r="A8" s="76" t="s">
        <v>123</v>
      </c>
      <c r="B8" s="66" t="s">
        <v>119</v>
      </c>
      <c r="C8" s="77">
        <v>42522</v>
      </c>
      <c r="D8" s="71">
        <v>0.20111781662596306</v>
      </c>
      <c r="E8" s="71">
        <f>D8/exchange_rates!K8</f>
        <v>2.3190541836131544E-2</v>
      </c>
    </row>
    <row r="9" spans="1:5" x14ac:dyDescent="0.35">
      <c r="A9" s="76" t="s">
        <v>124</v>
      </c>
      <c r="B9" s="66" t="s">
        <v>119</v>
      </c>
      <c r="C9" s="77">
        <v>40148</v>
      </c>
      <c r="D9" s="71">
        <v>3.6361059390623056E-4</v>
      </c>
      <c r="E9" s="71">
        <f>D9/exchange_rates!K9</f>
        <v>5.8507071726586945E-4</v>
      </c>
    </row>
    <row r="10" spans="1:5" x14ac:dyDescent="0.35">
      <c r="A10" s="76" t="s">
        <v>125</v>
      </c>
      <c r="B10" s="66" t="s">
        <v>119</v>
      </c>
      <c r="C10" s="77">
        <v>40634</v>
      </c>
      <c r="D10" s="71">
        <v>9.9576040428329803E-3</v>
      </c>
      <c r="E10" s="71">
        <f>D10/exchange_rates!K10</f>
        <v>1.7883473923952811E-2</v>
      </c>
    </row>
    <row r="11" spans="1:5" x14ac:dyDescent="0.35">
      <c r="A11" s="76" t="s">
        <v>126</v>
      </c>
      <c r="B11" s="66" t="s">
        <v>119</v>
      </c>
      <c r="C11" s="77">
        <v>40299</v>
      </c>
      <c r="D11" s="71">
        <v>2.4571433540152192E-3</v>
      </c>
      <c r="E11" s="71">
        <f>D11/exchange_rates!K11</f>
        <v>4.5885606465565784E-3</v>
      </c>
    </row>
    <row r="12" spans="1:5" x14ac:dyDescent="0.35">
      <c r="A12" s="76" t="s">
        <v>127</v>
      </c>
      <c r="B12" s="66" t="s">
        <v>119</v>
      </c>
      <c r="C12" s="77">
        <v>41913</v>
      </c>
      <c r="D12" s="71">
        <v>4.0277515919704826E-3</v>
      </c>
      <c r="E12" s="71">
        <f>D12/exchange_rates!K12</f>
        <v>9.5727865071868149E-3</v>
      </c>
    </row>
    <row r="13" spans="1:5" x14ac:dyDescent="0.35">
      <c r="A13" s="76" t="s">
        <v>128</v>
      </c>
      <c r="B13" s="66" t="s">
        <v>113</v>
      </c>
      <c r="C13" s="77">
        <v>40940</v>
      </c>
      <c r="D13" s="71">
        <v>8.0997504270724455E-2</v>
      </c>
      <c r="E13" s="71">
        <f>D13/exchange_rates!K13</f>
        <v>2.2834155516260786E-2</v>
      </c>
    </row>
    <row r="14" spans="1:5" x14ac:dyDescent="0.35">
      <c r="A14" s="76" t="s">
        <v>128</v>
      </c>
      <c r="B14" s="66" t="s">
        <v>129</v>
      </c>
      <c r="C14" s="77">
        <v>44496</v>
      </c>
      <c r="D14" s="71">
        <v>0.14939887834248755</v>
      </c>
      <c r="E14" s="71">
        <f>D14/exchange_rates!K14</f>
        <v>3.5510584650751992E-2</v>
      </c>
    </row>
    <row r="15" spans="1:5" x14ac:dyDescent="0.35">
      <c r="A15" s="76" t="s">
        <v>128</v>
      </c>
      <c r="B15" s="66" t="s">
        <v>113</v>
      </c>
      <c r="C15" s="77">
        <v>45597</v>
      </c>
      <c r="D15" s="71">
        <v>0.30580987754096817</v>
      </c>
      <c r="E15" s="71">
        <f>D15/exchange_rates!K15</f>
        <v>7.51722999852623E-2</v>
      </c>
    </row>
    <row r="16" spans="1:5" x14ac:dyDescent="0.35">
      <c r="A16" s="76" t="s">
        <v>130</v>
      </c>
      <c r="B16" s="66" t="s">
        <v>131</v>
      </c>
      <c r="C16" s="77">
        <v>40787</v>
      </c>
      <c r="D16" s="71">
        <v>6.2568666375318995E-3</v>
      </c>
      <c r="E16" s="71">
        <f>D16/exchange_rates!K16</f>
        <v>1.2461595949813102E-2</v>
      </c>
    </row>
    <row r="17" spans="1:5" x14ac:dyDescent="0.35">
      <c r="A17" s="76" t="s">
        <v>130</v>
      </c>
      <c r="B17" s="66" t="s">
        <v>132</v>
      </c>
      <c r="C17" s="77">
        <v>40787</v>
      </c>
      <c r="D17" s="71">
        <v>4.2895429872797288E-3</v>
      </c>
      <c r="E17" s="71">
        <f>D17/exchange_rates!K17</f>
        <v>8.5433419974442811E-3</v>
      </c>
    </row>
    <row r="18" spans="1:5" x14ac:dyDescent="0.35">
      <c r="A18" s="76" t="s">
        <v>133</v>
      </c>
      <c r="B18" s="66" t="s">
        <v>119</v>
      </c>
      <c r="C18" s="77">
        <v>41000</v>
      </c>
      <c r="D18" s="71">
        <v>4.6375895291563842E-4</v>
      </c>
      <c r="E18" s="71">
        <f>D18/exchange_rates!K18</f>
        <v>1.5778846718044715E-3</v>
      </c>
    </row>
    <row r="19" spans="1:5" x14ac:dyDescent="0.35">
      <c r="A19" s="76" t="s">
        <v>134</v>
      </c>
      <c r="B19" s="66" t="s">
        <v>113</v>
      </c>
      <c r="C19" s="77">
        <v>41671</v>
      </c>
      <c r="D19" s="71">
        <v>5.851146438348862E-4</v>
      </c>
      <c r="E19" s="71">
        <f>D19/exchange_rates!K19</f>
        <v>1.4595993399439083E-3</v>
      </c>
    </row>
    <row r="20" spans="1:5" x14ac:dyDescent="0.35">
      <c r="A20" s="76" t="s">
        <v>136</v>
      </c>
      <c r="B20" s="66" t="s">
        <v>119</v>
      </c>
      <c r="C20" s="77">
        <v>44440</v>
      </c>
      <c r="D20" s="71">
        <v>7.2362718469439397E-2</v>
      </c>
      <c r="E20" s="71">
        <f>D20/exchange_rates!K20</f>
        <v>1.124114749612673E-2</v>
      </c>
    </row>
    <row r="21" spans="1:5" x14ac:dyDescent="0.35">
      <c r="A21" s="76" t="s">
        <v>137</v>
      </c>
      <c r="B21" s="66" t="s">
        <v>119</v>
      </c>
      <c r="C21" s="77">
        <v>42278</v>
      </c>
      <c r="D21" s="71">
        <v>1.2738432786231071E-2</v>
      </c>
      <c r="E21" s="71">
        <f>D21/exchange_rates!K21</f>
        <v>1.06409377211678E-2</v>
      </c>
    </row>
    <row r="22" spans="1:5" x14ac:dyDescent="0.35">
      <c r="A22" s="76" t="s">
        <v>138</v>
      </c>
      <c r="B22" s="66" t="s">
        <v>119</v>
      </c>
      <c r="C22" s="77">
        <v>44470</v>
      </c>
      <c r="D22" s="71">
        <v>1.5672175572009669E-2</v>
      </c>
      <c r="E22" s="71">
        <f>D22/exchange_rates!K22</f>
        <v>4.0472090280472668E-2</v>
      </c>
    </row>
    <row r="23" spans="1:5" x14ac:dyDescent="0.35">
      <c r="A23" s="76" t="s">
        <v>139</v>
      </c>
      <c r="B23" s="66" t="s">
        <v>119</v>
      </c>
      <c r="C23" s="77">
        <v>44501</v>
      </c>
      <c r="D23" s="71">
        <v>7.5939981566143918E-3</v>
      </c>
      <c r="E23" s="71">
        <f>D23/exchange_rates!K23</f>
        <v>3.1562177171899575E-2</v>
      </c>
    </row>
    <row r="24" spans="1:5" x14ac:dyDescent="0.35">
      <c r="A24" s="76" t="s">
        <v>141</v>
      </c>
      <c r="B24" s="66" t="s">
        <v>114</v>
      </c>
      <c r="C24" s="77">
        <v>41426</v>
      </c>
      <c r="D24" s="71">
        <v>2.0538315724328623E-2</v>
      </c>
      <c r="E24" s="71">
        <f>D24/exchange_rates!K24</f>
        <v>3.4643535121420807E-2</v>
      </c>
    </row>
    <row r="25" spans="1:5" x14ac:dyDescent="0.35">
      <c r="A25" s="76" t="s">
        <v>141</v>
      </c>
      <c r="B25" s="66" t="s">
        <v>114</v>
      </c>
      <c r="C25" s="77">
        <v>42826</v>
      </c>
      <c r="D25" s="71">
        <v>4.5542628248901047E-2</v>
      </c>
      <c r="E25" s="71">
        <f>D25/exchange_rates!K25</f>
        <v>7.6189454355644448E-2</v>
      </c>
    </row>
    <row r="26" spans="1:5" x14ac:dyDescent="0.35">
      <c r="A26" s="76" t="s">
        <v>142</v>
      </c>
      <c r="B26" s="66" t="s">
        <v>113</v>
      </c>
      <c r="C26" s="77">
        <v>44287</v>
      </c>
      <c r="D26" s="71">
        <v>8.442087059537709E-3</v>
      </c>
      <c r="E26" s="71">
        <f>D26/exchange_rates!K26</f>
        <v>2.1922470206327361E-2</v>
      </c>
    </row>
    <row r="27" spans="1:5" x14ac:dyDescent="0.35">
      <c r="A27" s="76" t="s">
        <v>143</v>
      </c>
      <c r="B27" s="66" t="s">
        <v>144</v>
      </c>
      <c r="C27" s="77">
        <v>42491</v>
      </c>
      <c r="D27" s="71">
        <v>58.36149504852893</v>
      </c>
      <c r="E27" s="71">
        <f>D27/exchange_rates!K27</f>
        <v>9.8547179304923821E-2</v>
      </c>
    </row>
    <row r="28" spans="1:5" x14ac:dyDescent="0.35">
      <c r="A28" s="76" t="s">
        <v>145</v>
      </c>
      <c r="B28" s="66" t="s">
        <v>119</v>
      </c>
      <c r="C28" s="77">
        <v>40756</v>
      </c>
      <c r="D28" s="71">
        <v>2.6202202830032631E-3</v>
      </c>
      <c r="E28" s="71">
        <f>D28/exchange_rates!K28</f>
        <v>5.5442211408200017E-3</v>
      </c>
    </row>
    <row r="29" spans="1:5" x14ac:dyDescent="0.35">
      <c r="A29" s="76" t="s">
        <v>145</v>
      </c>
      <c r="B29" s="66" t="s">
        <v>129</v>
      </c>
      <c r="C29" s="77">
        <v>42450</v>
      </c>
      <c r="D29" s="71">
        <v>6.0439304170692007E-3</v>
      </c>
      <c r="E29" s="71">
        <f>D29/exchange_rates!K29</f>
        <v>1.3638409380458549E-2</v>
      </c>
    </row>
    <row r="30" spans="1:5" x14ac:dyDescent="0.35">
      <c r="A30" s="76" t="s">
        <v>146</v>
      </c>
      <c r="B30" s="66" t="s">
        <v>113</v>
      </c>
      <c r="C30" s="77">
        <v>44216</v>
      </c>
      <c r="D30" s="71">
        <v>4.3217698187428953E-2</v>
      </c>
      <c r="E30" s="71">
        <f>D30/exchange_rates!K30</f>
        <v>7.212088021574946E-3</v>
      </c>
    </row>
    <row r="31" spans="1:5" x14ac:dyDescent="0.35">
      <c r="A31" s="76" t="s">
        <v>146</v>
      </c>
      <c r="B31" s="66" t="s">
        <v>119</v>
      </c>
      <c r="C31" s="77">
        <v>45170</v>
      </c>
      <c r="D31" s="71">
        <v>6.7869530898544944E-2</v>
      </c>
      <c r="E31" s="71">
        <f>D31/exchange_rates!K31</f>
        <v>1.0577491770265587E-2</v>
      </c>
    </row>
    <row r="32" spans="1:5" x14ac:dyDescent="0.35">
      <c r="A32" s="76" t="s">
        <v>147</v>
      </c>
      <c r="B32" s="66" t="s">
        <v>119</v>
      </c>
      <c r="C32" s="77">
        <v>43862</v>
      </c>
      <c r="D32" s="71">
        <v>0.19927363334379355</v>
      </c>
      <c r="E32" s="71">
        <f>D32/exchange_rates!K32</f>
        <v>2.5000935387462252E-2</v>
      </c>
    </row>
    <row r="33" spans="1:5" x14ac:dyDescent="0.35">
      <c r="A33" s="76" t="s">
        <v>148</v>
      </c>
      <c r="B33" s="66" t="s">
        <v>144</v>
      </c>
      <c r="C33" s="77">
        <v>42217</v>
      </c>
      <c r="D33" s="71">
        <v>7.8839344868221369E-3</v>
      </c>
      <c r="E33" s="71">
        <f>D33/exchange_rates!K33</f>
        <v>3.0179188711594092E-2</v>
      </c>
    </row>
    <row r="34" spans="1:5" x14ac:dyDescent="0.35">
      <c r="A34" s="76" t="s">
        <v>149</v>
      </c>
      <c r="B34" s="66" t="s">
        <v>113</v>
      </c>
      <c r="C34" s="77">
        <v>43191</v>
      </c>
      <c r="D34" s="71">
        <v>7.535692726910256E-3</v>
      </c>
      <c r="E34" s="71">
        <f>D34/exchange_rates!K34</f>
        <v>1.6112083210065551E-2</v>
      </c>
    </row>
    <row r="35" spans="1:5" x14ac:dyDescent="0.35">
      <c r="A35" s="76" t="s">
        <v>150</v>
      </c>
      <c r="B35" s="66" t="s">
        <v>114</v>
      </c>
      <c r="C35" s="77">
        <v>44774</v>
      </c>
      <c r="D35" s="71">
        <v>2.5714361748015498E-3</v>
      </c>
      <c r="E35" s="71">
        <f>D35/exchange_rates!K35</f>
        <v>3.496872911187054E-3</v>
      </c>
    </row>
    <row r="36" spans="1:5" x14ac:dyDescent="0.35">
      <c r="A36" s="76" t="s">
        <v>151</v>
      </c>
      <c r="B36" s="66" t="s">
        <v>119</v>
      </c>
      <c r="C36" s="77">
        <v>43770</v>
      </c>
      <c r="D36" s="71">
        <v>1.6700112789258495E-2</v>
      </c>
      <c r="E36" s="71">
        <f>D36/exchange_rates!K36</f>
        <v>3.4304724544911826E-2</v>
      </c>
    </row>
    <row r="37" spans="1:5" x14ac:dyDescent="0.35">
      <c r="A37" s="76" t="s">
        <v>152</v>
      </c>
      <c r="B37" s="66" t="s">
        <v>119</v>
      </c>
      <c r="C37" s="77">
        <v>45352</v>
      </c>
      <c r="D37" s="71">
        <v>82.723319077106453</v>
      </c>
      <c r="E37" s="71">
        <f>D37/exchange_rates!K37</f>
        <v>1.6408532169920512E-2</v>
      </c>
    </row>
    <row r="38" spans="1:5" x14ac:dyDescent="0.35">
      <c r="B38" s="66"/>
      <c r="C38" s="77"/>
      <c r="D38" s="71"/>
      <c r="E38" s="71"/>
    </row>
    <row r="39" spans="1:5" x14ac:dyDescent="0.35">
      <c r="B39" s="66"/>
      <c r="C39" s="77"/>
      <c r="D39" s="71"/>
      <c r="E39" s="71"/>
    </row>
    <row r="40" spans="1:5" x14ac:dyDescent="0.35">
      <c r="B40" s="66"/>
      <c r="C40" s="77"/>
      <c r="D40" s="71"/>
      <c r="E40" s="71"/>
    </row>
    <row r="41" spans="1:5" x14ac:dyDescent="0.35">
      <c r="B41" s="66"/>
      <c r="C41" s="77"/>
      <c r="D41" s="71"/>
      <c r="E41" s="71"/>
    </row>
    <row r="42" spans="1:5" x14ac:dyDescent="0.35">
      <c r="B42" s="66"/>
      <c r="C42" s="77"/>
      <c r="D42" s="71"/>
      <c r="E42" s="71"/>
    </row>
    <row r="43" spans="1:5" x14ac:dyDescent="0.35">
      <c r="B43" s="66"/>
      <c r="C43" s="77"/>
      <c r="D43" s="71"/>
      <c r="E43" s="71"/>
    </row>
    <row r="44" spans="1:5" x14ac:dyDescent="0.35">
      <c r="B44" s="66"/>
      <c r="C44" s="77"/>
      <c r="D44" s="71"/>
      <c r="E44" s="71"/>
    </row>
    <row r="45" spans="1:5" x14ac:dyDescent="0.35">
      <c r="B45" s="66"/>
      <c r="C45" s="77"/>
      <c r="D45" s="71"/>
      <c r="E45" s="71"/>
    </row>
    <row r="46" spans="1:5" x14ac:dyDescent="0.35">
      <c r="B46" s="66"/>
      <c r="C46" s="77"/>
      <c r="D46" s="71"/>
      <c r="E46" s="71"/>
    </row>
    <row r="47" spans="1:5" x14ac:dyDescent="0.35">
      <c r="B47" s="66"/>
      <c r="C47" s="77"/>
      <c r="D47" s="71"/>
      <c r="E47" s="71"/>
    </row>
    <row r="48" spans="1:5" x14ac:dyDescent="0.35">
      <c r="B48" s="66"/>
      <c r="C48" s="77"/>
      <c r="D48" s="71"/>
      <c r="E48" s="71"/>
    </row>
    <row r="49" spans="2:5" x14ac:dyDescent="0.35">
      <c r="B49" s="66"/>
      <c r="C49" s="77"/>
      <c r="D49" s="71"/>
      <c r="E49" s="71"/>
    </row>
    <row r="50" spans="2:5" x14ac:dyDescent="0.35">
      <c r="B50" s="66"/>
      <c r="C50" s="77"/>
      <c r="D50" s="71"/>
      <c r="E50" s="71"/>
    </row>
    <row r="51" spans="2:5" x14ac:dyDescent="0.35">
      <c r="B51" s="66"/>
      <c r="C51" s="77"/>
      <c r="D51" s="71"/>
      <c r="E51" s="71"/>
    </row>
    <row r="52" spans="2:5" x14ac:dyDescent="0.35">
      <c r="B52" s="66"/>
      <c r="C52" s="77"/>
      <c r="D52" s="71"/>
      <c r="E52" s="71"/>
    </row>
    <row r="53" spans="2:5" x14ac:dyDescent="0.35">
      <c r="B53" s="66"/>
      <c r="C53" s="77"/>
      <c r="D53" s="71"/>
      <c r="E53" s="71"/>
    </row>
    <row r="54" spans="2:5" x14ac:dyDescent="0.35">
      <c r="B54" s="66"/>
      <c r="C54" s="77"/>
      <c r="D54" s="71"/>
      <c r="E54" s="71"/>
    </row>
    <row r="55" spans="2:5" x14ac:dyDescent="0.35">
      <c r="B55" s="66"/>
      <c r="C55" s="77"/>
      <c r="D55" s="71"/>
      <c r="E55" s="71"/>
    </row>
    <row r="56" spans="2:5" x14ac:dyDescent="0.35">
      <c r="B56" s="66"/>
      <c r="C56" s="77"/>
      <c r="D56" s="71"/>
      <c r="E56" s="71"/>
    </row>
    <row r="57" spans="2:5" x14ac:dyDescent="0.35">
      <c r="B57" s="66"/>
      <c r="C57" s="77"/>
      <c r="D57" s="71"/>
      <c r="E57" s="71"/>
    </row>
    <row r="58" spans="2:5" x14ac:dyDescent="0.35">
      <c r="B58" s="66"/>
      <c r="C58" s="77"/>
      <c r="D58" s="71"/>
      <c r="E58" s="71"/>
    </row>
    <row r="59" spans="2:5" x14ac:dyDescent="0.35">
      <c r="B59" s="66"/>
      <c r="C59" s="77"/>
      <c r="D59" s="71"/>
      <c r="E59" s="71"/>
    </row>
    <row r="60" spans="2:5" x14ac:dyDescent="0.35">
      <c r="B60" s="66"/>
      <c r="C60" s="77"/>
      <c r="D60" s="71"/>
      <c r="E60" s="71"/>
    </row>
    <row r="61" spans="2:5" x14ac:dyDescent="0.35">
      <c r="B61" s="66"/>
      <c r="C61" s="77"/>
      <c r="D61" s="71"/>
      <c r="E61" s="71"/>
    </row>
    <row r="62" spans="2:5" x14ac:dyDescent="0.35">
      <c r="B62" s="66"/>
      <c r="C62" s="77"/>
      <c r="D62" s="71"/>
      <c r="E62" s="71"/>
    </row>
    <row r="63" spans="2:5" x14ac:dyDescent="0.35">
      <c r="B63" s="66"/>
      <c r="C63" s="77"/>
      <c r="D63" s="71"/>
      <c r="E63" s="71"/>
    </row>
    <row r="64" spans="2:5" x14ac:dyDescent="0.35">
      <c r="B64" s="66"/>
      <c r="C64" s="77"/>
      <c r="D64" s="71"/>
      <c r="E64" s="71"/>
    </row>
    <row r="65" spans="2:5" x14ac:dyDescent="0.35">
      <c r="B65" s="66"/>
      <c r="C65" s="77"/>
      <c r="D65" s="71"/>
      <c r="E65" s="71"/>
    </row>
    <row r="66" spans="2:5" x14ac:dyDescent="0.35">
      <c r="B66" s="66"/>
      <c r="C66" s="77"/>
      <c r="D66" s="71"/>
      <c r="E66" s="71"/>
    </row>
    <row r="67" spans="2:5" x14ac:dyDescent="0.35">
      <c r="B67" s="66"/>
      <c r="C67" s="77"/>
      <c r="D67" s="71"/>
      <c r="E67" s="71"/>
    </row>
    <row r="68" spans="2:5" x14ac:dyDescent="0.35">
      <c r="B68" s="66"/>
      <c r="C68" s="77"/>
      <c r="D68" s="71"/>
      <c r="E68" s="71"/>
    </row>
    <row r="69" spans="2:5" x14ac:dyDescent="0.35">
      <c r="B69" s="66"/>
      <c r="C69" s="77"/>
      <c r="D69" s="71"/>
      <c r="E69" s="71"/>
    </row>
    <row r="70" spans="2:5" x14ac:dyDescent="0.35">
      <c r="B70" s="66"/>
      <c r="C70" s="77"/>
      <c r="D70" s="71"/>
      <c r="E70" s="71"/>
    </row>
    <row r="71" spans="2:5" x14ac:dyDescent="0.35">
      <c r="B71" s="66"/>
      <c r="C71" s="77"/>
      <c r="D71" s="71"/>
      <c r="E71" s="71"/>
    </row>
    <row r="72" spans="2:5" x14ac:dyDescent="0.35">
      <c r="B72" s="66"/>
      <c r="C72" s="77"/>
      <c r="D72" s="71"/>
      <c r="E72" s="71"/>
    </row>
    <row r="73" spans="2:5" x14ac:dyDescent="0.35">
      <c r="B73" s="66"/>
      <c r="C73" s="77"/>
      <c r="D73" s="71"/>
      <c r="E73" s="71"/>
    </row>
    <row r="74" spans="2:5" x14ac:dyDescent="0.35">
      <c r="B74" s="66"/>
      <c r="C74" s="77"/>
      <c r="D74" s="71"/>
      <c r="E74" s="71"/>
    </row>
  </sheetData>
  <sheetProtection algorithmName="SHA-512" hashValue="vAp/zNo9AncRR/Z1LRT5OkEavvOOCmAKM3fLMFDmc1nLtVItgLj9lP89oFzwu5MsF3cAekixLTHD3ruAVYxmvQ==" saltValue="/TWLr/OTXgmd3d203ylETw=="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98059-2B63-41FF-B3B3-E90A75D3B1E5}">
  <sheetPr>
    <tabColor theme="9" tint="0.79998168889431442"/>
  </sheetPr>
  <dimension ref="A1:H89"/>
  <sheetViews>
    <sheetView workbookViewId="0">
      <pane xSplit="3" ySplit="1" topLeftCell="D2" activePane="bottomRight" state="frozen"/>
      <selection pane="topRight" activeCell="E1" sqref="E1"/>
      <selection pane="bottomLeft" activeCell="A2" sqref="A2"/>
      <selection pane="bottomRight"/>
    </sheetView>
  </sheetViews>
  <sheetFormatPr defaultColWidth="8.7265625" defaultRowHeight="14.5" x14ac:dyDescent="0.35"/>
  <cols>
    <col min="1" max="1" width="20.6328125" style="76" customWidth="1"/>
    <col min="2" max="2" width="22.6328125" style="76" customWidth="1"/>
    <col min="3" max="4" width="17.54296875" style="76" customWidth="1"/>
    <col min="5" max="6" width="19.6328125" customWidth="1"/>
    <col min="7" max="16384" width="8.7265625" style="3"/>
  </cols>
  <sheetData>
    <row r="1" spans="1:8" ht="40" customHeight="1" x14ac:dyDescent="0.35">
      <c r="A1" s="9" t="s">
        <v>39</v>
      </c>
      <c r="B1" s="2" t="s">
        <v>40</v>
      </c>
      <c r="C1" s="2" t="s">
        <v>41</v>
      </c>
      <c r="D1" s="2" t="s">
        <v>165</v>
      </c>
      <c r="E1" s="2" t="s">
        <v>71</v>
      </c>
      <c r="F1" s="2" t="s">
        <v>72</v>
      </c>
    </row>
    <row r="2" spans="1:8" x14ac:dyDescent="0.35">
      <c r="A2" s="76" t="s">
        <v>116</v>
      </c>
      <c r="B2" s="66" t="s">
        <v>114</v>
      </c>
      <c r="C2" s="93">
        <f>YEAR(S3_currency!C2)</f>
        <v>2013</v>
      </c>
      <c r="D2" s="92">
        <f>_xlfn.XLOOKUP(C2,cpi!$A:$A,cpi!$C:$C)</f>
        <v>0.7263155346261283</v>
      </c>
      <c r="E2" s="71">
        <v>3.2724771463174727E-3</v>
      </c>
      <c r="F2" s="71">
        <f>E2/D2</f>
        <v>4.5055860577207446E-3</v>
      </c>
      <c r="G2" s="12"/>
    </row>
    <row r="3" spans="1:8" x14ac:dyDescent="0.35">
      <c r="A3" s="76" t="s">
        <v>118</v>
      </c>
      <c r="B3" s="66" t="s">
        <v>119</v>
      </c>
      <c r="C3" s="93">
        <f>YEAR(S3_currency!C3)</f>
        <v>2010</v>
      </c>
      <c r="D3" s="92">
        <f>_xlfn.XLOOKUP(C3,cpi!$A:$A,cpi!$C:$C)</f>
        <v>0.67438572828570942</v>
      </c>
      <c r="E3" s="71">
        <v>4.7392524043687236E-3</v>
      </c>
      <c r="F3" s="71">
        <f t="shared" ref="F3:F37" si="0">E3/D3</f>
        <v>7.0275099332483175E-3</v>
      </c>
      <c r="G3" s="48"/>
    </row>
    <row r="4" spans="1:8" x14ac:dyDescent="0.35">
      <c r="A4" s="76" t="s">
        <v>120</v>
      </c>
      <c r="B4" s="66" t="s">
        <v>119</v>
      </c>
      <c r="C4" s="93">
        <f>YEAR(S3_currency!C4)</f>
        <v>2011</v>
      </c>
      <c r="D4" s="92">
        <f>_xlfn.XLOOKUP(C4,cpi!$A:$A,cpi!$C:$C)</f>
        <v>0.69666642222230812</v>
      </c>
      <c r="E4" s="71">
        <v>9.1584556031556498E-3</v>
      </c>
      <c r="F4" s="71">
        <f t="shared" si="0"/>
        <v>1.3146113133945706E-2</v>
      </c>
      <c r="G4" s="48"/>
    </row>
    <row r="5" spans="1:8" x14ac:dyDescent="0.35">
      <c r="A5" s="76" t="s">
        <v>121</v>
      </c>
      <c r="B5" s="66" t="s">
        <v>119</v>
      </c>
      <c r="C5" s="93">
        <f>YEAR(S3_currency!C5)</f>
        <v>2015</v>
      </c>
      <c r="D5" s="92">
        <f>_xlfn.XLOOKUP(C5,cpi!$A:$A,cpi!$C:$C)</f>
        <v>0.75561376996008089</v>
      </c>
      <c r="E5" s="71">
        <v>3.3163395864320447E-2</v>
      </c>
      <c r="F5" s="71">
        <f t="shared" si="0"/>
        <v>4.3889348213006323E-2</v>
      </c>
      <c r="G5" s="48"/>
    </row>
    <row r="6" spans="1:8" x14ac:dyDescent="0.35">
      <c r="A6" s="76" t="s">
        <v>122</v>
      </c>
      <c r="B6" s="66" t="s">
        <v>119</v>
      </c>
      <c r="C6" s="93">
        <f>YEAR(S3_currency!C6)</f>
        <v>2023</v>
      </c>
      <c r="D6" s="92">
        <f>_xlfn.XLOOKUP(C6,cpi!$A:$A,cpi!$C:$C)</f>
        <v>0.9433330023392974</v>
      </c>
      <c r="E6" s="71">
        <v>1.3587202442999591E-2</v>
      </c>
      <c r="F6" s="71">
        <f t="shared" si="0"/>
        <v>1.440339986972337E-2</v>
      </c>
      <c r="G6" s="48"/>
    </row>
    <row r="7" spans="1:8" x14ac:dyDescent="0.35">
      <c r="A7" s="76" t="s">
        <v>123</v>
      </c>
      <c r="B7" s="66" t="s">
        <v>119</v>
      </c>
      <c r="C7" s="93">
        <f>YEAR(S3_currency!C7)</f>
        <v>2013</v>
      </c>
      <c r="D7" s="92">
        <f>_xlfn.XLOOKUP(C7,cpi!$A:$A,cpi!$C:$C)</f>
        <v>0.7263155346261283</v>
      </c>
      <c r="E7" s="71">
        <v>9.5497995115260519E-3</v>
      </c>
      <c r="F7" s="71">
        <f t="shared" si="0"/>
        <v>1.314827930321196E-2</v>
      </c>
      <c r="G7" s="48"/>
    </row>
    <row r="8" spans="1:8" x14ac:dyDescent="0.35">
      <c r="A8" s="76" t="s">
        <v>123</v>
      </c>
      <c r="B8" s="66" t="s">
        <v>119</v>
      </c>
      <c r="C8" s="93">
        <f>YEAR(S3_currency!C8)</f>
        <v>2016</v>
      </c>
      <c r="D8" s="92">
        <f>_xlfn.XLOOKUP(C8,cpi!$A:$A,cpi!$C:$C)</f>
        <v>0.76526288938144249</v>
      </c>
      <c r="E8" s="71">
        <v>2.3190541836131544E-2</v>
      </c>
      <c r="F8" s="71">
        <f t="shared" si="0"/>
        <v>3.030401990991138E-2</v>
      </c>
      <c r="G8" s="48"/>
    </row>
    <row r="9" spans="1:8" x14ac:dyDescent="0.35">
      <c r="A9" s="76" t="s">
        <v>124</v>
      </c>
      <c r="B9" s="66" t="s">
        <v>119</v>
      </c>
      <c r="C9" s="93">
        <f>YEAR(S3_currency!C9)</f>
        <v>2009</v>
      </c>
      <c r="D9" s="92">
        <f>_xlfn.XLOOKUP(C9,cpi!$A:$A,cpi!$C:$C)</f>
        <v>0.65526292797792007</v>
      </c>
      <c r="E9" s="71">
        <v>5.8507071726586945E-4</v>
      </c>
      <c r="F9" s="71">
        <f t="shared" si="0"/>
        <v>8.9287931956007769E-4</v>
      </c>
      <c r="G9" s="48"/>
    </row>
    <row r="10" spans="1:8" x14ac:dyDescent="0.35">
      <c r="A10" s="76" t="s">
        <v>125</v>
      </c>
      <c r="B10" s="66" t="s">
        <v>119</v>
      </c>
      <c r="C10" s="93">
        <f>YEAR(S3_currency!C10)</f>
        <v>2011</v>
      </c>
      <c r="D10" s="92">
        <f>_xlfn.XLOOKUP(C10,cpi!$A:$A,cpi!$C:$C)</f>
        <v>0.69666642222230812</v>
      </c>
      <c r="E10" s="71">
        <v>1.7883473923952811E-2</v>
      </c>
      <c r="F10" s="71">
        <f t="shared" si="0"/>
        <v>2.5670067271085079E-2</v>
      </c>
      <c r="G10" s="48"/>
    </row>
    <row r="11" spans="1:8" x14ac:dyDescent="0.35">
      <c r="A11" s="76" t="s">
        <v>126</v>
      </c>
      <c r="B11" s="66" t="s">
        <v>119</v>
      </c>
      <c r="C11" s="93">
        <f>YEAR(S3_currency!C11)</f>
        <v>2010</v>
      </c>
      <c r="D11" s="92">
        <f>_xlfn.XLOOKUP(C11,cpi!$A:$A,cpi!$C:$C)</f>
        <v>0.67438572828570942</v>
      </c>
      <c r="E11" s="71">
        <v>4.5885606465565784E-3</v>
      </c>
      <c r="F11" s="71">
        <f t="shared" si="0"/>
        <v>6.8040595375894351E-3</v>
      </c>
      <c r="G11" s="48"/>
    </row>
    <row r="12" spans="1:8" x14ac:dyDescent="0.35">
      <c r="A12" s="76" t="s">
        <v>127</v>
      </c>
      <c r="B12" s="66" t="s">
        <v>119</v>
      </c>
      <c r="C12" s="93">
        <f>YEAR(S3_currency!C12)</f>
        <v>2014</v>
      </c>
      <c r="D12" s="92">
        <f>_xlfn.XLOOKUP(C12,cpi!$A:$A,cpi!$C:$C)</f>
        <v>0.74438570372431467</v>
      </c>
      <c r="E12" s="71">
        <v>9.5727865071868149E-3</v>
      </c>
      <c r="F12" s="71">
        <f t="shared" si="0"/>
        <v>1.2859981672528364E-2</v>
      </c>
      <c r="G12" s="48"/>
    </row>
    <row r="13" spans="1:8" x14ac:dyDescent="0.35">
      <c r="A13" s="76" t="s">
        <v>128</v>
      </c>
      <c r="B13" s="66" t="s">
        <v>113</v>
      </c>
      <c r="C13" s="93">
        <f>YEAR(S3_currency!C13)</f>
        <v>2012</v>
      </c>
      <c r="D13" s="92">
        <f>_xlfn.XLOOKUP(C13,cpi!$A:$A,cpi!$C:$C)</f>
        <v>0.70894711966767743</v>
      </c>
      <c r="E13" s="71">
        <v>2.2834155516260786E-2</v>
      </c>
      <c r="F13" s="71">
        <f t="shared" si="0"/>
        <v>3.2208545437019918E-2</v>
      </c>
      <c r="G13" s="48"/>
    </row>
    <row r="14" spans="1:8" x14ac:dyDescent="0.35">
      <c r="A14" s="76" t="s">
        <v>128</v>
      </c>
      <c r="B14" s="66" t="s">
        <v>129</v>
      </c>
      <c r="C14" s="93">
        <f>YEAR(S3_currency!C14)</f>
        <v>2021</v>
      </c>
      <c r="D14" s="92">
        <f>_xlfn.XLOOKUP(C14,cpi!$A:$A,cpi!$C:$C)</f>
        <v>0.83806988137898908</v>
      </c>
      <c r="E14" s="71">
        <v>3.5510584650751992E-2</v>
      </c>
      <c r="F14" s="71">
        <f t="shared" si="0"/>
        <v>4.2371865926408965E-2</v>
      </c>
      <c r="G14" s="48"/>
    </row>
    <row r="15" spans="1:8" x14ac:dyDescent="0.35">
      <c r="A15" s="76" t="s">
        <v>128</v>
      </c>
      <c r="B15" s="66" t="s">
        <v>113</v>
      </c>
      <c r="C15" s="93">
        <f>YEAR(S3_currency!C15)</f>
        <v>2024</v>
      </c>
      <c r="D15" s="92">
        <f>_xlfn.XLOOKUP(C15,cpi!$A:$A,cpi!$C:$C)</f>
        <v>0.97315755327805165</v>
      </c>
      <c r="E15" s="71">
        <v>7.51722999852623E-2</v>
      </c>
      <c r="F15" s="71">
        <f t="shared" si="0"/>
        <v>7.7245765325508378E-2</v>
      </c>
      <c r="G15" s="48"/>
      <c r="H15" s="12"/>
    </row>
    <row r="16" spans="1:8" x14ac:dyDescent="0.35">
      <c r="A16" s="76" t="s">
        <v>130</v>
      </c>
      <c r="B16" s="66" t="s">
        <v>131</v>
      </c>
      <c r="C16" s="93">
        <f>YEAR(S3_currency!C16)</f>
        <v>2011</v>
      </c>
      <c r="D16" s="92">
        <f>_xlfn.XLOOKUP(C16,cpi!$A:$A,cpi!$C:$C)</f>
        <v>0.69666642222230812</v>
      </c>
      <c r="E16" s="71">
        <v>1.2461595949813102E-2</v>
      </c>
      <c r="F16" s="71">
        <f t="shared" si="0"/>
        <v>1.7887464577468287E-2</v>
      </c>
      <c r="G16" s="48"/>
    </row>
    <row r="17" spans="1:7" x14ac:dyDescent="0.35">
      <c r="A17" s="76" t="s">
        <v>130</v>
      </c>
      <c r="B17" s="66" t="s">
        <v>132</v>
      </c>
      <c r="C17" s="93">
        <f>YEAR(S3_currency!C17)</f>
        <v>2011</v>
      </c>
      <c r="D17" s="92">
        <f>_xlfn.XLOOKUP(C17,cpi!$A:$A,cpi!$C:$C)</f>
        <v>0.69666642222230812</v>
      </c>
      <c r="E17" s="71">
        <v>8.5433419974442811E-3</v>
      </c>
      <c r="F17" s="71">
        <f t="shared" si="0"/>
        <v>1.2263174634126513E-2</v>
      </c>
      <c r="G17" s="48"/>
    </row>
    <row r="18" spans="1:7" x14ac:dyDescent="0.35">
      <c r="A18" s="76" t="s">
        <v>133</v>
      </c>
      <c r="B18" s="66" t="s">
        <v>119</v>
      </c>
      <c r="C18" s="93">
        <f>YEAR(S3_currency!C18)</f>
        <v>2012</v>
      </c>
      <c r="D18" s="92">
        <f>_xlfn.XLOOKUP(C18,cpi!$A:$A,cpi!$C:$C)</f>
        <v>0.70894711966767743</v>
      </c>
      <c r="E18" s="71">
        <v>1.5778846718044715E-3</v>
      </c>
      <c r="F18" s="71">
        <f t="shared" si="0"/>
        <v>2.2256732949900594E-3</v>
      </c>
      <c r="G18" s="48"/>
    </row>
    <row r="19" spans="1:7" x14ac:dyDescent="0.35">
      <c r="A19" s="76" t="s">
        <v>134</v>
      </c>
      <c r="B19" s="66" t="s">
        <v>113</v>
      </c>
      <c r="C19" s="93">
        <f>YEAR(S3_currency!C19)</f>
        <v>2014</v>
      </c>
      <c r="D19" s="92">
        <f>_xlfn.XLOOKUP(C19,cpi!$A:$A,cpi!$C:$C)</f>
        <v>0.74438570372431467</v>
      </c>
      <c r="E19" s="71">
        <v>1.4595993399439083E-3</v>
      </c>
      <c r="F19" s="71">
        <f t="shared" si="0"/>
        <v>1.9608105484041844E-3</v>
      </c>
      <c r="G19" s="48"/>
    </row>
    <row r="20" spans="1:7" x14ac:dyDescent="0.35">
      <c r="A20" s="76" t="s">
        <v>136</v>
      </c>
      <c r="B20" s="66" t="s">
        <v>119</v>
      </c>
      <c r="C20" s="93">
        <f>YEAR(S3_currency!C20)</f>
        <v>2021</v>
      </c>
      <c r="D20" s="92">
        <f>_xlfn.XLOOKUP(C20,cpi!$A:$A,cpi!$C:$C)</f>
        <v>0.83806988137898908</v>
      </c>
      <c r="E20" s="71">
        <v>1.124114749612673E-2</v>
      </c>
      <c r="F20" s="71">
        <f t="shared" si="0"/>
        <v>1.3413138624705327E-2</v>
      </c>
      <c r="G20" s="48"/>
    </row>
    <row r="21" spans="1:7" x14ac:dyDescent="0.35">
      <c r="A21" s="76" t="s">
        <v>137</v>
      </c>
      <c r="B21" s="66" t="s">
        <v>119</v>
      </c>
      <c r="C21" s="93">
        <f>YEAR(S3_currency!C21)</f>
        <v>2015</v>
      </c>
      <c r="D21" s="92">
        <f>_xlfn.XLOOKUP(C21,cpi!$A:$A,cpi!$C:$C)</f>
        <v>0.75561376996008089</v>
      </c>
      <c r="E21" s="71">
        <v>1.06409377211678E-2</v>
      </c>
      <c r="F21" s="71">
        <f t="shared" si="0"/>
        <v>1.408250900685672E-2</v>
      </c>
      <c r="G21" s="48"/>
    </row>
    <row r="22" spans="1:7" x14ac:dyDescent="0.35">
      <c r="A22" s="76" t="s">
        <v>138</v>
      </c>
      <c r="B22" s="66" t="s">
        <v>119</v>
      </c>
      <c r="C22" s="93">
        <f>YEAR(S3_currency!C22)</f>
        <v>2021</v>
      </c>
      <c r="D22" s="92">
        <f>_xlfn.XLOOKUP(C22,cpi!$A:$A,cpi!$C:$C)</f>
        <v>0.83806988137898908</v>
      </c>
      <c r="E22" s="71">
        <v>4.0472090280472668E-2</v>
      </c>
      <c r="F22" s="71">
        <f t="shared" si="0"/>
        <v>4.8292023349984246E-2</v>
      </c>
      <c r="G22" s="48"/>
    </row>
    <row r="23" spans="1:7" x14ac:dyDescent="0.35">
      <c r="A23" s="76" t="s">
        <v>139</v>
      </c>
      <c r="B23" s="66" t="s">
        <v>119</v>
      </c>
      <c r="C23" s="93">
        <f>YEAR(S3_currency!C23)</f>
        <v>2021</v>
      </c>
      <c r="D23" s="92">
        <f>_xlfn.XLOOKUP(C23,cpi!$A:$A,cpi!$C:$C)</f>
        <v>0.83806988137898908</v>
      </c>
      <c r="E23" s="71">
        <v>3.1562177171899575E-2</v>
      </c>
      <c r="F23" s="71">
        <f t="shared" si="0"/>
        <v>3.7660555370354176E-2</v>
      </c>
      <c r="G23" s="48"/>
    </row>
    <row r="24" spans="1:7" x14ac:dyDescent="0.35">
      <c r="A24" s="76" t="s">
        <v>141</v>
      </c>
      <c r="B24" s="66" t="s">
        <v>114</v>
      </c>
      <c r="C24" s="93">
        <f>YEAR(S3_currency!C24)</f>
        <v>2013</v>
      </c>
      <c r="D24" s="92">
        <f>_xlfn.XLOOKUP(C24,cpi!$A:$A,cpi!$C:$C)</f>
        <v>0.7263155346261283</v>
      </c>
      <c r="E24" s="71">
        <v>3.4643535121420807E-2</v>
      </c>
      <c r="F24" s="71">
        <f t="shared" si="0"/>
        <v>4.7697637555354784E-2</v>
      </c>
      <c r="G24" s="48"/>
    </row>
    <row r="25" spans="1:7" x14ac:dyDescent="0.35">
      <c r="A25" s="76" t="s">
        <v>141</v>
      </c>
      <c r="B25" s="66" t="s">
        <v>114</v>
      </c>
      <c r="C25" s="93">
        <f>YEAR(S3_currency!C25)</f>
        <v>2017</v>
      </c>
      <c r="D25" s="92">
        <f>_xlfn.XLOOKUP(C25,cpi!$A:$A,cpi!$C:$C)</f>
        <v>0.7801751648508195</v>
      </c>
      <c r="E25" s="71">
        <v>7.6189454355644448E-2</v>
      </c>
      <c r="F25" s="71">
        <f t="shared" si="0"/>
        <v>9.765685680370631E-2</v>
      </c>
      <c r="G25" s="48"/>
    </row>
    <row r="26" spans="1:7" x14ac:dyDescent="0.35">
      <c r="A26" s="76" t="s">
        <v>142</v>
      </c>
      <c r="B26" s="66" t="s">
        <v>113</v>
      </c>
      <c r="C26" s="93">
        <f>YEAR(S3_currency!C26)</f>
        <v>2021</v>
      </c>
      <c r="D26" s="92">
        <f>_xlfn.XLOOKUP(C26,cpi!$A:$A,cpi!$C:$C)</f>
        <v>0.83806988137898908</v>
      </c>
      <c r="E26" s="71">
        <v>2.1922470206327361E-2</v>
      </c>
      <c r="F26" s="71">
        <f t="shared" si="0"/>
        <v>2.6158284283233486E-2</v>
      </c>
      <c r="G26" s="48"/>
    </row>
    <row r="27" spans="1:7" x14ac:dyDescent="0.35">
      <c r="A27" s="76" t="s">
        <v>143</v>
      </c>
      <c r="B27" s="66" t="s">
        <v>144</v>
      </c>
      <c r="C27" s="93">
        <f>YEAR(S3_currency!C27)</f>
        <v>2016</v>
      </c>
      <c r="D27" s="92">
        <f>_xlfn.XLOOKUP(C27,cpi!$A:$A,cpi!$C:$C)</f>
        <v>0.76526288938144249</v>
      </c>
      <c r="E27" s="71">
        <v>9.8547179304923821E-2</v>
      </c>
      <c r="F27" s="71">
        <f t="shared" si="0"/>
        <v>0.12877558898038155</v>
      </c>
      <c r="G27" s="48"/>
    </row>
    <row r="28" spans="1:7" x14ac:dyDescent="0.35">
      <c r="A28" s="76" t="s">
        <v>145</v>
      </c>
      <c r="B28" s="66" t="s">
        <v>119</v>
      </c>
      <c r="C28" s="93">
        <f>YEAR(S3_currency!C28)</f>
        <v>2011</v>
      </c>
      <c r="D28" s="92">
        <f>_xlfn.XLOOKUP(C28,cpi!$A:$A,cpi!$C:$C)</f>
        <v>0.69666642222230812</v>
      </c>
      <c r="E28" s="71">
        <v>5.5442211408200017E-3</v>
      </c>
      <c r="F28" s="71">
        <f t="shared" si="0"/>
        <v>7.9582149562116063E-3</v>
      </c>
      <c r="G28" s="48"/>
    </row>
    <row r="29" spans="1:7" x14ac:dyDescent="0.35">
      <c r="A29" s="76" t="s">
        <v>145</v>
      </c>
      <c r="B29" s="66" t="s">
        <v>129</v>
      </c>
      <c r="C29" s="93">
        <f>YEAR(S3_currency!C29)</f>
        <v>2016</v>
      </c>
      <c r="D29" s="92">
        <f>_xlfn.XLOOKUP(C29,cpi!$A:$A,cpi!$C:$C)</f>
        <v>0.76526288938144249</v>
      </c>
      <c r="E29" s="71">
        <v>1.3638409380458549E-2</v>
      </c>
      <c r="F29" s="71">
        <f t="shared" si="0"/>
        <v>1.782186170229997E-2</v>
      </c>
      <c r="G29" s="48"/>
    </row>
    <row r="30" spans="1:7" x14ac:dyDescent="0.35">
      <c r="A30" s="76" t="s">
        <v>146</v>
      </c>
      <c r="B30" s="66" t="s">
        <v>113</v>
      </c>
      <c r="C30" s="93">
        <f>YEAR(S3_currency!C30)</f>
        <v>2021</v>
      </c>
      <c r="D30" s="92">
        <f>_xlfn.XLOOKUP(C30,cpi!$A:$A,cpi!$C:$C)</f>
        <v>0.83806988137898908</v>
      </c>
      <c r="E30" s="71">
        <v>7.212088021574946E-3</v>
      </c>
      <c r="F30" s="71">
        <f t="shared" si="0"/>
        <v>8.6055926621631217E-3</v>
      </c>
      <c r="G30" s="48"/>
    </row>
    <row r="31" spans="1:7" x14ac:dyDescent="0.35">
      <c r="A31" s="76" t="s">
        <v>146</v>
      </c>
      <c r="B31" s="66" t="s">
        <v>119</v>
      </c>
      <c r="C31" s="93">
        <f>YEAR(S3_currency!C31)</f>
        <v>2023</v>
      </c>
      <c r="D31" s="92">
        <f>_xlfn.XLOOKUP(C31,cpi!$A:$A,cpi!$C:$C)</f>
        <v>0.9433330023392974</v>
      </c>
      <c r="E31" s="71">
        <v>1.0577491770265587E-2</v>
      </c>
      <c r="F31" s="71">
        <f t="shared" si="0"/>
        <v>1.1212892736748631E-2</v>
      </c>
      <c r="G31" s="48"/>
    </row>
    <row r="32" spans="1:7" x14ac:dyDescent="0.35">
      <c r="A32" s="76" t="s">
        <v>147</v>
      </c>
      <c r="B32" s="66" t="s">
        <v>119</v>
      </c>
      <c r="C32" s="93">
        <f>YEAR(S3_currency!C32)</f>
        <v>2020</v>
      </c>
      <c r="D32" s="92">
        <f>_xlfn.XLOOKUP(C32,cpi!$A:$A,cpi!$C:$C)</f>
        <v>0.81473655623278729</v>
      </c>
      <c r="E32" s="71">
        <v>2.5000935387462252E-2</v>
      </c>
      <c r="F32" s="71">
        <f t="shared" si="0"/>
        <v>3.0685913374333681E-2</v>
      </c>
      <c r="G32" s="48"/>
    </row>
    <row r="33" spans="1:8" x14ac:dyDescent="0.35">
      <c r="A33" s="76" t="s">
        <v>148</v>
      </c>
      <c r="B33" s="66" t="s">
        <v>144</v>
      </c>
      <c r="C33" s="93">
        <f>YEAR(S3_currency!C33)</f>
        <v>2015</v>
      </c>
      <c r="D33" s="92">
        <f>_xlfn.XLOOKUP(C33,cpi!$A:$A,cpi!$C:$C)</f>
        <v>0.75561376996008089</v>
      </c>
      <c r="E33" s="71">
        <v>3.0179188711594092E-2</v>
      </c>
      <c r="F33" s="71">
        <f t="shared" si="0"/>
        <v>3.9939966569413447E-2</v>
      </c>
      <c r="G33" s="48"/>
    </row>
    <row r="34" spans="1:8" x14ac:dyDescent="0.35">
      <c r="A34" s="76" t="s">
        <v>149</v>
      </c>
      <c r="B34" s="66" t="s">
        <v>113</v>
      </c>
      <c r="C34" s="93">
        <f>YEAR(S3_currency!C34)</f>
        <v>2018</v>
      </c>
      <c r="D34" s="92">
        <f>_xlfn.XLOOKUP(C34,cpi!$A:$A,cpi!$C:$C)</f>
        <v>0.79508744032019651</v>
      </c>
      <c r="E34" s="71">
        <v>1.6112083210065551E-2</v>
      </c>
      <c r="F34" s="71">
        <f t="shared" si="0"/>
        <v>2.0264542480481033E-2</v>
      </c>
      <c r="G34" s="48"/>
      <c r="H34" s="33"/>
    </row>
    <row r="35" spans="1:8" x14ac:dyDescent="0.35">
      <c r="A35" s="76" t="s">
        <v>150</v>
      </c>
      <c r="B35" s="66" t="s">
        <v>114</v>
      </c>
      <c r="C35" s="93">
        <f>YEAR(S3_currency!C35)</f>
        <v>2022</v>
      </c>
      <c r="D35" s="92">
        <f>_xlfn.XLOOKUP(C35,cpi!$A:$A,cpi!$C:$C)</f>
        <v>0.89333301988315095</v>
      </c>
      <c r="E35" s="71">
        <v>3.496872911187054E-3</v>
      </c>
      <c r="F35" s="71">
        <f t="shared" si="0"/>
        <v>3.9144113486865731E-3</v>
      </c>
      <c r="G35" s="48"/>
      <c r="H35" s="33"/>
    </row>
    <row r="36" spans="1:8" x14ac:dyDescent="0.35">
      <c r="A36" s="76" t="s">
        <v>151</v>
      </c>
      <c r="B36" s="66" t="s">
        <v>119</v>
      </c>
      <c r="C36" s="93">
        <f>YEAR(S3_currency!C36)</f>
        <v>2019</v>
      </c>
      <c r="D36" s="92">
        <f>_xlfn.XLOOKUP(C36,cpi!$A:$A,cpi!$C:$C)</f>
        <v>0.80789445337036725</v>
      </c>
      <c r="E36" s="71">
        <v>3.4304724544911826E-2</v>
      </c>
      <c r="F36" s="71">
        <f t="shared" si="0"/>
        <v>4.246188892843572E-2</v>
      </c>
      <c r="G36" s="48"/>
      <c r="H36" s="33"/>
    </row>
    <row r="37" spans="1:8" x14ac:dyDescent="0.35">
      <c r="A37" s="76" t="s">
        <v>152</v>
      </c>
      <c r="B37" s="66" t="s">
        <v>119</v>
      </c>
      <c r="C37" s="93">
        <f>YEAR(S3_currency!C37)</f>
        <v>2024</v>
      </c>
      <c r="D37" s="92">
        <f>_xlfn.XLOOKUP(C37,cpi!$A:$A,cpi!$C:$C)</f>
        <v>0.97315755327805165</v>
      </c>
      <c r="E37" s="71">
        <v>1.6408532169920512E-2</v>
      </c>
      <c r="F37" s="71">
        <f t="shared" si="0"/>
        <v>1.6861126047523208E-2</v>
      </c>
      <c r="G37" s="48"/>
      <c r="H37" s="33"/>
    </row>
    <row r="38" spans="1:8" x14ac:dyDescent="0.35">
      <c r="B38" s="66"/>
      <c r="C38" s="77"/>
      <c r="D38" s="77"/>
      <c r="E38" s="71"/>
      <c r="F38" s="71"/>
    </row>
    <row r="39" spans="1:8" x14ac:dyDescent="0.35">
      <c r="B39" s="66"/>
      <c r="C39" s="77"/>
      <c r="D39" s="77"/>
      <c r="E39" s="71"/>
      <c r="F39" s="71"/>
    </row>
    <row r="40" spans="1:8" x14ac:dyDescent="0.35">
      <c r="B40" s="66"/>
      <c r="C40" s="77"/>
      <c r="D40" s="77"/>
      <c r="E40" s="71"/>
      <c r="F40" s="71"/>
    </row>
    <row r="41" spans="1:8" x14ac:dyDescent="0.35">
      <c r="B41" s="66"/>
      <c r="C41" s="77"/>
      <c r="D41" s="77"/>
      <c r="E41" s="71"/>
      <c r="F41" s="71"/>
    </row>
    <row r="42" spans="1:8" x14ac:dyDescent="0.35">
      <c r="B42" s="66"/>
      <c r="C42" s="77"/>
      <c r="D42" s="77"/>
      <c r="E42" s="71"/>
      <c r="F42" s="71"/>
    </row>
    <row r="43" spans="1:8" x14ac:dyDescent="0.35">
      <c r="B43" s="66"/>
      <c r="C43" s="77"/>
      <c r="D43" s="77"/>
      <c r="E43" s="71"/>
      <c r="F43" s="71"/>
    </row>
    <row r="44" spans="1:8" x14ac:dyDescent="0.35">
      <c r="B44" s="66"/>
      <c r="C44" s="77"/>
      <c r="D44" s="77"/>
      <c r="E44" s="71"/>
      <c r="F44" s="71"/>
    </row>
    <row r="45" spans="1:8" x14ac:dyDescent="0.35">
      <c r="B45" s="66"/>
      <c r="C45" s="77"/>
      <c r="D45" s="77"/>
      <c r="E45" s="71"/>
      <c r="F45" s="71"/>
    </row>
    <row r="46" spans="1:8" x14ac:dyDescent="0.35">
      <c r="B46" s="66"/>
      <c r="C46" s="77"/>
      <c r="D46" s="77"/>
      <c r="E46" s="71"/>
      <c r="F46" s="71"/>
    </row>
    <row r="47" spans="1:8" x14ac:dyDescent="0.35">
      <c r="B47" s="66"/>
      <c r="C47" s="77"/>
      <c r="D47" s="77"/>
      <c r="E47" s="71"/>
      <c r="F47" s="71"/>
    </row>
    <row r="48" spans="1:8" x14ac:dyDescent="0.35">
      <c r="B48" s="66"/>
      <c r="C48" s="77"/>
      <c r="D48" s="77"/>
      <c r="E48" s="71"/>
      <c r="F48" s="71"/>
    </row>
    <row r="49" spans="2:6" x14ac:dyDescent="0.35">
      <c r="B49" s="66"/>
      <c r="C49" s="77"/>
      <c r="D49" s="77"/>
      <c r="E49" s="71"/>
      <c r="F49" s="71"/>
    </row>
    <row r="50" spans="2:6" x14ac:dyDescent="0.35">
      <c r="B50" s="66"/>
      <c r="C50" s="77"/>
      <c r="D50" s="77"/>
      <c r="E50" s="71"/>
      <c r="F50" s="71"/>
    </row>
    <row r="51" spans="2:6" x14ac:dyDescent="0.35">
      <c r="B51" s="66"/>
      <c r="C51" s="77"/>
      <c r="D51" s="77"/>
      <c r="E51" s="71"/>
      <c r="F51" s="71"/>
    </row>
    <row r="52" spans="2:6" x14ac:dyDescent="0.35">
      <c r="B52" s="66"/>
      <c r="C52" s="77"/>
      <c r="D52" s="77"/>
      <c r="E52" s="71"/>
      <c r="F52" s="71"/>
    </row>
    <row r="53" spans="2:6" x14ac:dyDescent="0.35">
      <c r="B53" s="66"/>
      <c r="C53" s="77"/>
      <c r="D53" s="77"/>
      <c r="E53" s="71"/>
      <c r="F53" s="71"/>
    </row>
    <row r="54" spans="2:6" x14ac:dyDescent="0.35">
      <c r="B54" s="66"/>
      <c r="C54" s="77"/>
      <c r="D54" s="77"/>
      <c r="E54" s="71"/>
      <c r="F54" s="71"/>
    </row>
    <row r="55" spans="2:6" x14ac:dyDescent="0.35">
      <c r="B55" s="66"/>
      <c r="C55" s="77"/>
      <c r="D55" s="77"/>
      <c r="E55" s="71"/>
      <c r="F55" s="71"/>
    </row>
    <row r="56" spans="2:6" x14ac:dyDescent="0.35">
      <c r="B56" s="66"/>
      <c r="C56" s="77"/>
      <c r="D56" s="77"/>
      <c r="E56" s="71"/>
      <c r="F56" s="71"/>
    </row>
    <row r="57" spans="2:6" x14ac:dyDescent="0.35">
      <c r="B57" s="66"/>
      <c r="C57" s="77"/>
      <c r="D57" s="77"/>
      <c r="E57" s="71"/>
      <c r="F57" s="71"/>
    </row>
    <row r="58" spans="2:6" x14ac:dyDescent="0.35">
      <c r="B58" s="66"/>
      <c r="C58" s="77"/>
      <c r="D58" s="77"/>
      <c r="E58" s="71"/>
      <c r="F58" s="71"/>
    </row>
    <row r="59" spans="2:6" x14ac:dyDescent="0.35">
      <c r="B59" s="66"/>
      <c r="C59" s="77"/>
      <c r="D59" s="77"/>
      <c r="E59" s="71"/>
      <c r="F59" s="71"/>
    </row>
    <row r="60" spans="2:6" x14ac:dyDescent="0.35">
      <c r="B60" s="66"/>
      <c r="C60" s="77"/>
      <c r="D60" s="77"/>
      <c r="E60" s="71"/>
      <c r="F60" s="71"/>
    </row>
    <row r="61" spans="2:6" x14ac:dyDescent="0.35">
      <c r="B61" s="66"/>
      <c r="C61" s="77"/>
      <c r="D61" s="77"/>
      <c r="E61" s="71"/>
      <c r="F61" s="71"/>
    </row>
    <row r="62" spans="2:6" x14ac:dyDescent="0.35">
      <c r="B62" s="66"/>
      <c r="C62" s="77"/>
      <c r="D62" s="77"/>
      <c r="E62" s="71"/>
      <c r="F62" s="71"/>
    </row>
    <row r="63" spans="2:6" x14ac:dyDescent="0.35">
      <c r="B63" s="66"/>
      <c r="C63" s="77"/>
      <c r="D63" s="77"/>
      <c r="E63" s="71"/>
      <c r="F63" s="71"/>
    </row>
    <row r="64" spans="2:6" x14ac:dyDescent="0.35">
      <c r="B64" s="66"/>
      <c r="C64" s="77"/>
      <c r="D64" s="77"/>
      <c r="E64" s="71"/>
      <c r="F64" s="71"/>
    </row>
    <row r="65" spans="2:6" x14ac:dyDescent="0.35">
      <c r="B65" s="66"/>
      <c r="C65" s="77"/>
      <c r="D65" s="77"/>
      <c r="E65" s="71"/>
      <c r="F65" s="71"/>
    </row>
    <row r="66" spans="2:6" x14ac:dyDescent="0.35">
      <c r="B66" s="66"/>
      <c r="C66" s="77"/>
      <c r="D66" s="77"/>
      <c r="E66" s="71"/>
      <c r="F66" s="71"/>
    </row>
    <row r="67" spans="2:6" x14ac:dyDescent="0.35">
      <c r="B67" s="66"/>
      <c r="C67" s="77"/>
      <c r="D67" s="77"/>
      <c r="E67" s="71"/>
      <c r="F67" s="71"/>
    </row>
    <row r="68" spans="2:6" x14ac:dyDescent="0.35">
      <c r="B68" s="66"/>
      <c r="C68" s="77"/>
      <c r="D68" s="77"/>
      <c r="E68" s="71"/>
      <c r="F68" s="71"/>
    </row>
    <row r="69" spans="2:6" x14ac:dyDescent="0.35">
      <c r="B69" s="66"/>
      <c r="C69" s="67"/>
      <c r="D69" s="67"/>
      <c r="E69" s="71"/>
      <c r="F69" s="71"/>
    </row>
    <row r="70" spans="2:6" x14ac:dyDescent="0.35">
      <c r="B70" s="66"/>
      <c r="C70" s="67"/>
      <c r="D70" s="67"/>
      <c r="E70" s="71"/>
      <c r="F70" s="71"/>
    </row>
    <row r="71" spans="2:6" x14ac:dyDescent="0.35">
      <c r="B71" s="66"/>
      <c r="C71" s="67"/>
      <c r="D71" s="67"/>
      <c r="E71" s="71"/>
      <c r="F71" s="71"/>
    </row>
    <row r="72" spans="2:6" x14ac:dyDescent="0.35">
      <c r="B72" s="66"/>
      <c r="C72" s="67"/>
      <c r="D72" s="67"/>
      <c r="E72" s="71"/>
      <c r="F72" s="71"/>
    </row>
    <row r="73" spans="2:6" x14ac:dyDescent="0.35">
      <c r="B73" s="66"/>
      <c r="C73" s="67"/>
      <c r="D73" s="67"/>
      <c r="E73" s="71"/>
      <c r="F73" s="71"/>
    </row>
    <row r="74" spans="2:6" x14ac:dyDescent="0.35">
      <c r="B74" s="66"/>
      <c r="C74" s="67"/>
      <c r="D74" s="67"/>
      <c r="E74" s="71"/>
      <c r="F74" s="71"/>
    </row>
    <row r="75" spans="2:6" x14ac:dyDescent="0.35">
      <c r="B75" s="66"/>
      <c r="C75" s="67"/>
      <c r="D75" s="67"/>
      <c r="E75" s="71"/>
      <c r="F75" s="71"/>
    </row>
    <row r="76" spans="2:6" x14ac:dyDescent="0.35">
      <c r="B76" s="66"/>
      <c r="C76" s="67"/>
      <c r="D76" s="67"/>
      <c r="E76" s="71"/>
      <c r="F76" s="71"/>
    </row>
    <row r="77" spans="2:6" x14ac:dyDescent="0.35">
      <c r="B77" s="66"/>
      <c r="C77" s="67"/>
      <c r="D77" s="67"/>
      <c r="E77" s="71"/>
      <c r="F77" s="71"/>
    </row>
    <row r="78" spans="2:6" x14ac:dyDescent="0.35">
      <c r="B78" s="66"/>
      <c r="C78" s="67"/>
      <c r="D78" s="67"/>
      <c r="E78" s="71"/>
      <c r="F78" s="71"/>
    </row>
    <row r="79" spans="2:6" x14ac:dyDescent="0.35">
      <c r="B79" s="66"/>
      <c r="C79" s="67"/>
      <c r="D79" s="67"/>
      <c r="E79" s="71"/>
      <c r="F79" s="71"/>
    </row>
    <row r="80" spans="2:6" x14ac:dyDescent="0.35">
      <c r="B80" s="66"/>
      <c r="C80" s="67"/>
      <c r="D80" s="67"/>
      <c r="E80" s="71"/>
      <c r="F80" s="71"/>
    </row>
    <row r="81" spans="2:6" x14ac:dyDescent="0.35">
      <c r="B81" s="66"/>
      <c r="C81" s="67"/>
      <c r="D81" s="67"/>
      <c r="E81" s="71"/>
      <c r="F81" s="71"/>
    </row>
    <row r="82" spans="2:6" x14ac:dyDescent="0.35">
      <c r="B82" s="66"/>
      <c r="C82" s="67"/>
      <c r="D82" s="67"/>
      <c r="E82" s="71"/>
      <c r="F82" s="71"/>
    </row>
    <row r="83" spans="2:6" x14ac:dyDescent="0.35">
      <c r="B83" s="66"/>
      <c r="C83" s="67"/>
      <c r="D83" s="67"/>
      <c r="E83" s="71"/>
      <c r="F83" s="71"/>
    </row>
    <row r="84" spans="2:6" x14ac:dyDescent="0.35">
      <c r="B84" s="66"/>
      <c r="C84" s="67"/>
      <c r="D84" s="67"/>
      <c r="E84" s="71"/>
      <c r="F84" s="71"/>
    </row>
    <row r="85" spans="2:6" x14ac:dyDescent="0.35">
      <c r="B85" s="66"/>
      <c r="C85" s="67"/>
      <c r="D85" s="67"/>
      <c r="E85" s="71"/>
      <c r="F85" s="71"/>
    </row>
    <row r="86" spans="2:6" x14ac:dyDescent="0.35">
      <c r="B86" s="66"/>
      <c r="C86" s="67"/>
      <c r="D86" s="67"/>
      <c r="E86" s="71"/>
      <c r="F86" s="71"/>
    </row>
    <row r="87" spans="2:6" x14ac:dyDescent="0.35">
      <c r="B87" s="66"/>
      <c r="C87" s="67"/>
      <c r="D87" s="67"/>
      <c r="E87" s="71"/>
      <c r="F87" s="71"/>
    </row>
    <row r="88" spans="2:6" x14ac:dyDescent="0.35">
      <c r="B88" s="66"/>
      <c r="C88" s="67"/>
      <c r="D88" s="67"/>
      <c r="E88" s="71"/>
      <c r="F88" s="71"/>
    </row>
    <row r="89" spans="2:6" x14ac:dyDescent="0.35">
      <c r="B89" s="66"/>
      <c r="C89" s="67"/>
      <c r="D89" s="67"/>
      <c r="E89" s="71"/>
      <c r="F89" s="71"/>
    </row>
  </sheetData>
  <sheetProtection algorithmName="SHA-512" hashValue="IhL4SRoWXo/BVynMZQmo5XPhsgwxlZZOOzfizSJohrmWR3YKfPievWaxWJpeFcftewGE6Ll0hJaF6GWE9+IvuA==" saltValue="/EQx5ntKHebf2ssaMd7N/w=="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D4FF5-26D3-4B2A-A0B1-1C980B561E95}">
  <sheetPr>
    <tabColor theme="9" tint="0.79998168889431442"/>
  </sheetPr>
  <dimension ref="A1:F3"/>
  <sheetViews>
    <sheetView workbookViewId="0">
      <pane ySplit="1" topLeftCell="A2" activePane="bottomLeft" state="frozen"/>
      <selection pane="bottomLeft"/>
    </sheetView>
  </sheetViews>
  <sheetFormatPr defaultRowHeight="14.5" x14ac:dyDescent="0.35"/>
  <cols>
    <col min="1" max="1" width="15" style="25" customWidth="1"/>
    <col min="2" max="2" width="12.1796875" style="25" customWidth="1"/>
    <col min="3" max="3" width="15.26953125" style="25" customWidth="1"/>
    <col min="4" max="4" width="12.54296875" style="25" customWidth="1"/>
    <col min="5" max="5" width="15.453125" style="25" customWidth="1"/>
  </cols>
  <sheetData>
    <row r="1" spans="1:6" s="45" customFormat="1" ht="40" customHeight="1" x14ac:dyDescent="0.35">
      <c r="A1" s="2" t="s">
        <v>88</v>
      </c>
      <c r="B1" s="2" t="s">
        <v>89</v>
      </c>
      <c r="C1" s="2" t="s">
        <v>106</v>
      </c>
      <c r="D1" s="2" t="s">
        <v>69</v>
      </c>
      <c r="E1" s="2" t="s">
        <v>102</v>
      </c>
      <c r="F1" s="40"/>
    </row>
    <row r="2" spans="1:6" x14ac:dyDescent="0.35">
      <c r="A2" s="72">
        <v>0.24272642418881163</v>
      </c>
      <c r="B2" s="66" t="s">
        <v>70</v>
      </c>
      <c r="C2" s="66" t="s">
        <v>70</v>
      </c>
      <c r="D2" s="94" cm="1">
        <f t="array" ref="D2">MEDIAN(_xlfn._xlws.FILTER(S4_timing!$F:$F, S4_timing!$C:$C&lt;2018))</f>
        <v>1.3615394155034339E-2</v>
      </c>
      <c r="E2" s="72" cm="1">
        <f t="array" ref="E2">MEDIAN(_xlfn._xlws.FILTER(S4_timing!$F:$F, S4_timing!$C:$C&gt;=2018))</f>
        <v>2.3211413381857261E-2</v>
      </c>
      <c r="F2" s="39"/>
    </row>
    <row r="3" spans="1:6" x14ac:dyDescent="0.35">
      <c r="A3" s="66"/>
      <c r="B3" s="66"/>
      <c r="C3" s="66"/>
      <c r="D3" s="66"/>
      <c r="E3" s="66"/>
      <c r="F3" s="39"/>
    </row>
  </sheetData>
  <sheetProtection algorithmName="SHA-512" hashValue="GtJCrUwBbAkXxI2Ec6r3BCZR+m3voJWej47o6P9Wvudd/Vp2MjfGxvZaqYiBbHf6aHK5cVwtN0sRY/RoJFH5nA==" saltValue="Ob3fAI58G758+8Di9Psq+w=="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391EE-55DC-411E-B906-E014E50CDE82}">
  <sheetPr>
    <tabColor theme="9" tint="0.79998168889431442"/>
  </sheetPr>
  <dimension ref="A1:J82"/>
  <sheetViews>
    <sheetView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76" customWidth="1"/>
    <col min="2" max="2" width="22.6328125" style="76" customWidth="1"/>
    <col min="3" max="3" width="17.54296875" style="76" customWidth="1"/>
    <col min="4" max="5" width="17.6328125" style="76" customWidth="1"/>
    <col min="6" max="7" width="15.81640625" style="76" customWidth="1"/>
    <col min="9" max="16384" width="8.7265625" style="3"/>
  </cols>
  <sheetData>
    <row r="1" spans="1:9" ht="40" customHeight="1" x14ac:dyDescent="0.35">
      <c r="A1" s="1" t="s">
        <v>39</v>
      </c>
      <c r="B1" s="2" t="s">
        <v>40</v>
      </c>
      <c r="C1" s="13" t="s">
        <v>41</v>
      </c>
      <c r="D1" s="2" t="s">
        <v>53</v>
      </c>
      <c r="E1" s="2" t="s">
        <v>55</v>
      </c>
      <c r="F1" s="2" t="s">
        <v>52</v>
      </c>
      <c r="G1" s="2" t="s">
        <v>54</v>
      </c>
      <c r="I1" s="14"/>
    </row>
    <row r="2" spans="1:9" x14ac:dyDescent="0.35">
      <c r="A2" s="76" t="s">
        <v>116</v>
      </c>
      <c r="B2" s="66" t="s">
        <v>114</v>
      </c>
      <c r="C2" s="77">
        <v>41395</v>
      </c>
      <c r="D2" s="71">
        <v>3.0105735261575308</v>
      </c>
      <c r="E2" s="71">
        <v>1</v>
      </c>
      <c r="F2" s="78">
        <v>55728.017403571932</v>
      </c>
      <c r="G2" s="71">
        <v>1</v>
      </c>
      <c r="H2" t="s">
        <v>115</v>
      </c>
    </row>
    <row r="3" spans="1:9" x14ac:dyDescent="0.35">
      <c r="A3" s="76" t="s">
        <v>118</v>
      </c>
      <c r="B3" s="66" t="s">
        <v>119</v>
      </c>
      <c r="C3" s="77">
        <v>40422</v>
      </c>
      <c r="D3" s="71">
        <v>101.35002423654872</v>
      </c>
      <c r="E3" s="71">
        <v>2.8296575216640189E-2</v>
      </c>
      <c r="F3" s="78">
        <v>43035.407353193295</v>
      </c>
      <c r="G3" s="71">
        <v>0.80321689378980854</v>
      </c>
      <c r="H3" t="s">
        <v>115</v>
      </c>
    </row>
    <row r="4" spans="1:9" x14ac:dyDescent="0.35">
      <c r="A4" s="76" t="s">
        <v>120</v>
      </c>
      <c r="B4" s="66" t="s">
        <v>119</v>
      </c>
      <c r="C4" s="77">
        <v>40848</v>
      </c>
      <c r="D4" s="71">
        <v>363.9028121188145</v>
      </c>
      <c r="E4" s="71">
        <v>7.991107277759554E-3</v>
      </c>
      <c r="F4" s="78">
        <v>40236.959630855788</v>
      </c>
      <c r="G4" s="71">
        <v>0.74359546097029205</v>
      </c>
      <c r="H4" t="s">
        <v>115</v>
      </c>
    </row>
    <row r="5" spans="1:9" x14ac:dyDescent="0.35">
      <c r="A5" s="76" t="s">
        <v>121</v>
      </c>
      <c r="B5" s="66" t="s">
        <v>119</v>
      </c>
      <c r="C5" s="77">
        <v>42125</v>
      </c>
      <c r="D5" s="71">
        <v>3.9823924582765886</v>
      </c>
      <c r="E5" s="71">
        <v>0.7784548180441333</v>
      </c>
      <c r="F5" s="78">
        <v>43594.194104539434</v>
      </c>
      <c r="G5" s="71">
        <v>0.76832819960190357</v>
      </c>
      <c r="H5" t="s">
        <v>115</v>
      </c>
    </row>
    <row r="6" spans="1:9" x14ac:dyDescent="0.35">
      <c r="A6" s="76" t="s">
        <v>122</v>
      </c>
      <c r="B6" s="66" t="s">
        <v>119</v>
      </c>
      <c r="C6" s="77">
        <v>44986</v>
      </c>
      <c r="D6" s="71">
        <v>68.972230164403143</v>
      </c>
      <c r="E6" s="71">
        <v>5.0249105363011713E-2</v>
      </c>
      <c r="F6" s="78">
        <v>17147.166022662281</v>
      </c>
      <c r="G6" s="71">
        <v>0.27837132019566896</v>
      </c>
      <c r="H6" t="s">
        <v>115</v>
      </c>
    </row>
    <row r="7" spans="1:9" x14ac:dyDescent="0.35">
      <c r="A7" s="76" t="s">
        <v>123</v>
      </c>
      <c r="B7" s="66" t="s">
        <v>119</v>
      </c>
      <c r="C7" s="77">
        <v>41579</v>
      </c>
      <c r="D7" s="71">
        <v>136.15995855995857</v>
      </c>
      <c r="E7" s="71">
        <v>2.2110564353850129E-2</v>
      </c>
      <c r="F7" s="78">
        <v>16759.7808635642</v>
      </c>
      <c r="G7" s="71">
        <v>0.30074245674654071</v>
      </c>
      <c r="H7" t="s">
        <v>115</v>
      </c>
    </row>
    <row r="8" spans="1:9" x14ac:dyDescent="0.35">
      <c r="A8" s="76" t="s">
        <v>123</v>
      </c>
      <c r="B8" s="66" t="s">
        <v>119</v>
      </c>
      <c r="C8" s="77">
        <v>42522</v>
      </c>
      <c r="D8" s="71">
        <v>136.85185856754308</v>
      </c>
      <c r="E8" s="71">
        <v>2.2980583263592761E-2</v>
      </c>
      <c r="F8" s="78">
        <v>18359.097810390373</v>
      </c>
      <c r="G8" s="71">
        <v>0.31983896845784798</v>
      </c>
      <c r="H8" t="s">
        <v>115</v>
      </c>
    </row>
    <row r="9" spans="1:9" x14ac:dyDescent="0.35">
      <c r="A9" s="76" t="s">
        <v>124</v>
      </c>
      <c r="B9" s="66" t="s">
        <v>119</v>
      </c>
      <c r="C9" s="77">
        <v>40148</v>
      </c>
      <c r="D9" s="71">
        <v>17.567854557420205</v>
      </c>
      <c r="E9" s="71">
        <v>0.16072471281291389</v>
      </c>
      <c r="F9" s="78">
        <v>42412.513351353373</v>
      </c>
      <c r="G9" s="71">
        <v>0.79667350086962285</v>
      </c>
      <c r="H9" t="s">
        <v>115</v>
      </c>
    </row>
    <row r="10" spans="1:9" x14ac:dyDescent="0.35">
      <c r="A10" s="76" t="s">
        <v>125</v>
      </c>
      <c r="B10" s="66" t="s">
        <v>119</v>
      </c>
      <c r="C10" s="77">
        <v>40634</v>
      </c>
      <c r="D10" s="71">
        <v>119.33155817567851</v>
      </c>
      <c r="E10" s="71">
        <v>2.4368963707309704E-2</v>
      </c>
      <c r="F10" s="78">
        <v>36269.95615308881</v>
      </c>
      <c r="G10" s="71">
        <v>0.67028361517519397</v>
      </c>
      <c r="H10" t="s">
        <v>115</v>
      </c>
    </row>
    <row r="11" spans="1:9" x14ac:dyDescent="0.35">
      <c r="A11" s="76" t="s">
        <v>126</v>
      </c>
      <c r="B11" s="66" t="s">
        <v>119</v>
      </c>
      <c r="C11" s="77">
        <v>40299</v>
      </c>
      <c r="D11" s="71">
        <v>234.60690822503372</v>
      </c>
      <c r="E11" s="71">
        <v>1.222410118148342E-2</v>
      </c>
      <c r="F11" s="78">
        <v>38517.439788017604</v>
      </c>
      <c r="G11" s="71">
        <v>0.71889312187425691</v>
      </c>
      <c r="H11" t="s">
        <v>115</v>
      </c>
    </row>
    <row r="12" spans="1:9" x14ac:dyDescent="0.35">
      <c r="A12" s="76" t="s">
        <v>127</v>
      </c>
      <c r="B12" s="66" t="s">
        <v>119</v>
      </c>
      <c r="C12" s="77">
        <v>41913</v>
      </c>
      <c r="D12" s="71">
        <v>84.502816136539948</v>
      </c>
      <c r="E12" s="71">
        <v>3.6162283516217517E-2</v>
      </c>
      <c r="F12" s="78">
        <v>17903.525244001194</v>
      </c>
      <c r="G12" s="71">
        <v>0.31784497709572679</v>
      </c>
      <c r="H12" t="s">
        <v>115</v>
      </c>
    </row>
    <row r="13" spans="1:9" x14ac:dyDescent="0.35">
      <c r="A13" s="76" t="s">
        <v>128</v>
      </c>
      <c r="B13" s="66" t="s">
        <v>113</v>
      </c>
      <c r="C13" s="77">
        <v>40940</v>
      </c>
      <c r="D13" s="71">
        <v>6809.6190476190477</v>
      </c>
      <c r="E13" s="71">
        <v>4.3456180866910989E-4</v>
      </c>
      <c r="F13" s="78">
        <v>39887.833571829506</v>
      </c>
      <c r="G13" s="71">
        <v>0.72185278389658381</v>
      </c>
      <c r="H13" t="s">
        <v>115</v>
      </c>
    </row>
    <row r="14" spans="1:9" x14ac:dyDescent="0.35">
      <c r="A14" s="76" t="s">
        <v>128</v>
      </c>
      <c r="B14" s="66" t="s">
        <v>129</v>
      </c>
      <c r="C14" s="77">
        <v>44496</v>
      </c>
      <c r="D14" s="71">
        <v>7060.0952380952385</v>
      </c>
      <c r="E14" s="71">
        <v>4.729721532828532E-4</v>
      </c>
      <c r="F14" s="78">
        <v>44530.948347305501</v>
      </c>
      <c r="G14" s="71">
        <v>0.75124114974823553</v>
      </c>
      <c r="H14" t="s">
        <v>115</v>
      </c>
    </row>
    <row r="15" spans="1:9" x14ac:dyDescent="0.35">
      <c r="A15" s="76" t="s">
        <v>128</v>
      </c>
      <c r="B15" s="66" t="s">
        <v>113</v>
      </c>
      <c r="C15" s="77">
        <v>45597</v>
      </c>
      <c r="D15" s="71">
        <v>7165.8095238095239</v>
      </c>
      <c r="E15" s="71">
        <v>4.9367434473083203E-4</v>
      </c>
      <c r="F15" s="78">
        <v>44724.537137059269</v>
      </c>
      <c r="G15" s="71">
        <v>0.73065105807274666</v>
      </c>
      <c r="H15" t="s">
        <v>115</v>
      </c>
    </row>
    <row r="16" spans="1:9" x14ac:dyDescent="0.35">
      <c r="A16" s="76" t="s">
        <v>130</v>
      </c>
      <c r="B16" s="66" t="s">
        <v>131</v>
      </c>
      <c r="C16" s="77">
        <v>40787</v>
      </c>
      <c r="D16" s="71">
        <v>200.79754698733254</v>
      </c>
      <c r="E16" s="71">
        <v>1.4482180952655157E-2</v>
      </c>
      <c r="F16" s="78">
        <v>32039.503249431586</v>
      </c>
      <c r="G16" s="71">
        <v>0.59210311630380841</v>
      </c>
      <c r="H16" t="s">
        <v>115</v>
      </c>
    </row>
    <row r="17" spans="1:8" x14ac:dyDescent="0.35">
      <c r="A17" s="76" t="s">
        <v>130</v>
      </c>
      <c r="B17" s="66" t="s">
        <v>132</v>
      </c>
      <c r="C17" s="77">
        <v>40787</v>
      </c>
      <c r="D17" s="71">
        <v>200.79754698733254</v>
      </c>
      <c r="E17" s="71">
        <v>1.4482180952655157E-2</v>
      </c>
      <c r="F17" s="78">
        <v>32039.503249431586</v>
      </c>
      <c r="G17" s="71">
        <v>0.59210311630380841</v>
      </c>
      <c r="H17" t="s">
        <v>115</v>
      </c>
    </row>
    <row r="18" spans="1:8" x14ac:dyDescent="0.35">
      <c r="A18" s="76" t="s">
        <v>133</v>
      </c>
      <c r="B18" s="66" t="s">
        <v>119</v>
      </c>
      <c r="C18" s="77">
        <v>41000</v>
      </c>
      <c r="D18" s="71">
        <v>47.67165012604908</v>
      </c>
      <c r="E18" s="71">
        <v>6.2074636851388698E-2</v>
      </c>
      <c r="F18" s="78">
        <v>12516.618406566748</v>
      </c>
      <c r="G18" s="71">
        <v>0.22651407792005138</v>
      </c>
      <c r="H18" t="s">
        <v>115</v>
      </c>
    </row>
    <row r="19" spans="1:8" x14ac:dyDescent="0.35">
      <c r="A19" s="76" t="s">
        <v>134</v>
      </c>
      <c r="B19" s="66" t="s">
        <v>113</v>
      </c>
      <c r="C19" s="77">
        <v>41671</v>
      </c>
      <c r="D19" s="71">
        <v>204.10961603917565</v>
      </c>
      <c r="E19" s="71">
        <v>1.4971439633014852E-2</v>
      </c>
      <c r="F19" s="78">
        <v>2583.6155695813986</v>
      </c>
      <c r="G19" s="71">
        <v>4.5867460198259713E-2</v>
      </c>
      <c r="H19" t="s">
        <v>115</v>
      </c>
    </row>
    <row r="20" spans="1:8" x14ac:dyDescent="0.35">
      <c r="A20" s="76" t="s">
        <v>136</v>
      </c>
      <c r="B20" s="66" t="s">
        <v>119</v>
      </c>
      <c r="C20" s="77">
        <v>44440</v>
      </c>
      <c r="D20" s="71">
        <v>14.847009086666484</v>
      </c>
      <c r="E20" s="71">
        <v>0.22490916706872316</v>
      </c>
      <c r="F20" s="78">
        <v>77812.711561438264</v>
      </c>
      <c r="G20" s="71">
        <v>0.76178431412705949</v>
      </c>
      <c r="H20" t="s">
        <v>115</v>
      </c>
    </row>
    <row r="21" spans="1:8" x14ac:dyDescent="0.35">
      <c r="A21" s="76" t="s">
        <v>137</v>
      </c>
      <c r="B21" s="66" t="s">
        <v>119</v>
      </c>
      <c r="C21" s="77">
        <v>42278</v>
      </c>
      <c r="D21" s="71">
        <v>124.0615696136386</v>
      </c>
      <c r="E21" s="71">
        <v>2.4988500517465827E-2</v>
      </c>
      <c r="F21" s="78">
        <v>12637.522032440615</v>
      </c>
      <c r="G21" s="71">
        <v>0.22273068123086176</v>
      </c>
      <c r="H21" t="s">
        <v>115</v>
      </c>
    </row>
    <row r="22" spans="1:8" x14ac:dyDescent="0.35">
      <c r="A22" s="76" t="s">
        <v>138</v>
      </c>
      <c r="B22" s="66" t="s">
        <v>119</v>
      </c>
      <c r="C22" s="77">
        <v>44470</v>
      </c>
      <c r="D22" s="71">
        <v>113.11351052774066</v>
      </c>
      <c r="E22" s="71">
        <v>2.9521039808281701E-2</v>
      </c>
      <c r="F22" s="78">
        <v>20747.699163354348</v>
      </c>
      <c r="G22" s="71">
        <v>0.35001557237331871</v>
      </c>
      <c r="H22" t="s">
        <v>115</v>
      </c>
    </row>
    <row r="23" spans="1:8" x14ac:dyDescent="0.35">
      <c r="A23" s="76" t="s">
        <v>139</v>
      </c>
      <c r="B23" s="66" t="s">
        <v>119</v>
      </c>
      <c r="C23" s="77">
        <v>44501</v>
      </c>
      <c r="D23" s="71">
        <v>83.110478963838659</v>
      </c>
      <c r="E23" s="71">
        <v>4.017818798273104E-2</v>
      </c>
      <c r="F23" s="78">
        <v>11607.977117307484</v>
      </c>
      <c r="G23" s="71">
        <v>0.195827629985449</v>
      </c>
      <c r="H23" t="s">
        <v>115</v>
      </c>
    </row>
    <row r="24" spans="1:8" x14ac:dyDescent="0.35">
      <c r="A24" s="76" t="s">
        <v>141</v>
      </c>
      <c r="B24" s="66" t="s">
        <v>114</v>
      </c>
      <c r="C24" s="77">
        <v>41426</v>
      </c>
      <c r="D24" s="71">
        <v>7636.7213578500705</v>
      </c>
      <c r="E24" s="71">
        <v>3.9422330409670509E-4</v>
      </c>
      <c r="F24" s="78">
        <v>53298.972855828622</v>
      </c>
      <c r="G24" s="71">
        <v>0.95641250737214245</v>
      </c>
      <c r="H24" t="s">
        <v>115</v>
      </c>
    </row>
    <row r="25" spans="1:8" x14ac:dyDescent="0.35">
      <c r="A25" s="76" t="s">
        <v>141</v>
      </c>
      <c r="B25" s="66" t="s">
        <v>114</v>
      </c>
      <c r="C25" s="77">
        <v>42826</v>
      </c>
      <c r="D25" s="71">
        <v>7882.3778089887637</v>
      </c>
      <c r="E25" s="71">
        <v>4.0560806537197374E-4</v>
      </c>
      <c r="F25" s="78">
        <v>59485.301587392081</v>
      </c>
      <c r="G25" s="71">
        <v>0.97083895821432764</v>
      </c>
      <c r="H25" t="s">
        <v>115</v>
      </c>
    </row>
    <row r="26" spans="1:8" x14ac:dyDescent="0.35">
      <c r="A26" s="76" t="s">
        <v>142</v>
      </c>
      <c r="B26" s="66" t="s">
        <v>113</v>
      </c>
      <c r="C26" s="77">
        <v>44287</v>
      </c>
      <c r="D26" s="71">
        <v>104.68996444250213</v>
      </c>
      <c r="E26" s="71">
        <v>3.1896356684483311E-2</v>
      </c>
      <c r="F26" s="78">
        <v>24659.249938258243</v>
      </c>
      <c r="G26" s="71">
        <v>0.41600378979279368</v>
      </c>
      <c r="H26" t="s">
        <v>115</v>
      </c>
    </row>
    <row r="27" spans="1:8" x14ac:dyDescent="0.35">
      <c r="A27" s="76" t="s">
        <v>143</v>
      </c>
      <c r="B27" s="66" t="s">
        <v>144</v>
      </c>
      <c r="C27" s="77">
        <v>42491</v>
      </c>
      <c r="D27" s="71">
        <v>525.37007252100238</v>
      </c>
      <c r="E27" s="71">
        <v>5.9861337656669077E-3</v>
      </c>
      <c r="F27" s="78">
        <v>29467.124342556046</v>
      </c>
      <c r="G27" s="71">
        <v>0.51335499981967081</v>
      </c>
      <c r="H27" t="s">
        <v>115</v>
      </c>
    </row>
    <row r="28" spans="1:8" x14ac:dyDescent="0.35">
      <c r="A28" s="76" t="s">
        <v>145</v>
      </c>
      <c r="B28" s="66" t="s">
        <v>119</v>
      </c>
      <c r="C28" s="77">
        <v>40756</v>
      </c>
      <c r="D28" s="71">
        <v>93.507835880611353</v>
      </c>
      <c r="E28" s="71">
        <v>3.1098852656933226E-2</v>
      </c>
      <c r="F28" s="78">
        <v>25510.557967882938</v>
      </c>
      <c r="G28" s="71">
        <v>0.47144553877252809</v>
      </c>
      <c r="H28" t="s">
        <v>115</v>
      </c>
    </row>
    <row r="29" spans="1:8" x14ac:dyDescent="0.35">
      <c r="A29" s="76" t="s">
        <v>145</v>
      </c>
      <c r="B29" s="66" t="s">
        <v>129</v>
      </c>
      <c r="C29" s="77">
        <v>42450</v>
      </c>
      <c r="D29" s="71">
        <v>93.049262957298765</v>
      </c>
      <c r="E29" s="71">
        <v>3.3798607647564996E-2</v>
      </c>
      <c r="F29" s="78">
        <v>26719.244226861509</v>
      </c>
      <c r="G29" s="71">
        <v>0.46548341316947223</v>
      </c>
      <c r="H29" t="s">
        <v>115</v>
      </c>
    </row>
    <row r="30" spans="1:8" x14ac:dyDescent="0.35">
      <c r="A30" s="76" t="s">
        <v>146</v>
      </c>
      <c r="B30" s="66" t="s">
        <v>113</v>
      </c>
      <c r="C30" s="77">
        <v>44216</v>
      </c>
      <c r="D30" s="71">
        <v>25.574079257513258</v>
      </c>
      <c r="E30" s="71">
        <v>0.13057081795673683</v>
      </c>
      <c r="F30" s="78">
        <v>54458.353562992706</v>
      </c>
      <c r="G30" s="71">
        <v>0.91871737886610816</v>
      </c>
      <c r="H30" t="s">
        <v>115</v>
      </c>
    </row>
    <row r="31" spans="1:8" x14ac:dyDescent="0.35">
      <c r="A31" s="76" t="s">
        <v>146</v>
      </c>
      <c r="B31" s="66" t="s">
        <v>119</v>
      </c>
      <c r="C31" s="77">
        <v>45170</v>
      </c>
      <c r="D31" s="71">
        <v>25.870732665488116</v>
      </c>
      <c r="E31" s="71">
        <v>0.13396577922496952</v>
      </c>
      <c r="F31" s="78">
        <v>54557.129996126001</v>
      </c>
      <c r="G31" s="71">
        <v>0.88569389734936266</v>
      </c>
      <c r="H31" t="s">
        <v>115</v>
      </c>
    </row>
    <row r="32" spans="1:8" x14ac:dyDescent="0.35">
      <c r="A32" s="76" t="s">
        <v>147</v>
      </c>
      <c r="B32" s="66" t="s">
        <v>119</v>
      </c>
      <c r="C32" s="77">
        <v>43862</v>
      </c>
      <c r="D32" s="71">
        <v>140.22878506136351</v>
      </c>
      <c r="E32" s="71">
        <v>2.3779190198708521E-2</v>
      </c>
      <c r="F32" s="78">
        <v>6035.1862773707708</v>
      </c>
      <c r="G32" s="71">
        <v>0.10381723279532089</v>
      </c>
      <c r="H32" t="s">
        <v>115</v>
      </c>
    </row>
    <row r="33" spans="1:10" x14ac:dyDescent="0.35">
      <c r="A33" s="76" t="s">
        <v>148</v>
      </c>
      <c r="B33" s="66" t="s">
        <v>144</v>
      </c>
      <c r="C33" s="77">
        <v>42217</v>
      </c>
      <c r="D33" s="71">
        <v>101.63127606772085</v>
      </c>
      <c r="E33" s="71">
        <v>3.0503529193339124E-2</v>
      </c>
      <c r="F33" s="78">
        <v>11049.995110094245</v>
      </c>
      <c r="G33" s="71">
        <v>0.19475122829864377</v>
      </c>
      <c r="H33" t="s">
        <v>115</v>
      </c>
    </row>
    <row r="34" spans="1:10" x14ac:dyDescent="0.35">
      <c r="A34" s="76" t="s">
        <v>149</v>
      </c>
      <c r="B34" s="66" t="s">
        <v>113</v>
      </c>
      <c r="C34" s="77">
        <v>43191</v>
      </c>
      <c r="D34" s="71">
        <v>274.70898193692392</v>
      </c>
      <c r="E34" s="71">
        <v>1.1813756117537577E-2</v>
      </c>
      <c r="F34" s="78">
        <v>46862.967358572852</v>
      </c>
      <c r="G34" s="71">
        <v>0.80065506766494787</v>
      </c>
      <c r="H34" t="s">
        <v>115</v>
      </c>
    </row>
    <row r="35" spans="1:10" x14ac:dyDescent="0.35">
      <c r="A35" s="76" t="s">
        <v>150</v>
      </c>
      <c r="B35" s="66" t="s">
        <v>114</v>
      </c>
      <c r="C35" s="77">
        <v>44774</v>
      </c>
      <c r="D35" s="71">
        <v>36.433378045394221</v>
      </c>
      <c r="E35" s="71">
        <v>9.2826922404086062E-2</v>
      </c>
      <c r="F35" s="78">
        <v>64198.432488029648</v>
      </c>
      <c r="G35" s="71">
        <v>0.95033173475249766</v>
      </c>
      <c r="H35" t="s">
        <v>115</v>
      </c>
    </row>
    <row r="36" spans="1:10" x14ac:dyDescent="0.35">
      <c r="A36" s="76" t="s">
        <v>151</v>
      </c>
      <c r="B36" s="66" t="s">
        <v>119</v>
      </c>
      <c r="C36" s="77">
        <v>43770</v>
      </c>
      <c r="D36" s="71">
        <v>19.410387384298936</v>
      </c>
      <c r="E36" s="71">
        <v>0.16968494741095547</v>
      </c>
      <c r="F36" s="78">
        <v>17758.438437298621</v>
      </c>
      <c r="G36" s="71">
        <v>0.30137494628168254</v>
      </c>
      <c r="H36" t="s">
        <v>115</v>
      </c>
    </row>
    <row r="37" spans="1:10" x14ac:dyDescent="0.35">
      <c r="A37" s="76" t="s">
        <v>152</v>
      </c>
      <c r="B37" s="66" t="s">
        <v>119</v>
      </c>
      <c r="C37" s="77">
        <v>45352</v>
      </c>
      <c r="D37" s="71">
        <v>322.20275086223677</v>
      </c>
      <c r="E37" s="71">
        <v>1.0979348598563556E-2</v>
      </c>
      <c r="F37" s="78">
        <v>4017.7460411155357</v>
      </c>
      <c r="G37" s="71">
        <v>6.5636685898224925E-2</v>
      </c>
      <c r="H37" t="s">
        <v>115</v>
      </c>
    </row>
    <row r="38" spans="1:10" x14ac:dyDescent="0.35">
      <c r="B38" s="66"/>
      <c r="C38" s="77"/>
      <c r="D38" s="71" t="s">
        <v>115</v>
      </c>
      <c r="E38" s="71"/>
      <c r="F38" s="78" t="s">
        <v>115</v>
      </c>
      <c r="G38" s="71"/>
      <c r="I38" s="33"/>
      <c r="J38" s="33"/>
    </row>
    <row r="39" spans="1:10" x14ac:dyDescent="0.35">
      <c r="B39" s="66"/>
      <c r="C39" s="77"/>
      <c r="D39" s="71" t="s">
        <v>115</v>
      </c>
      <c r="E39" s="71"/>
      <c r="F39" s="78" t="s">
        <v>115</v>
      </c>
      <c r="G39" s="71"/>
      <c r="I39" s="33"/>
      <c r="J39" s="33"/>
    </row>
    <row r="40" spans="1:10" x14ac:dyDescent="0.35">
      <c r="B40" s="66"/>
      <c r="C40" s="77"/>
      <c r="D40" s="71" t="s">
        <v>115</v>
      </c>
      <c r="E40" s="71"/>
      <c r="F40" s="78" t="s">
        <v>115</v>
      </c>
      <c r="G40" s="71"/>
      <c r="I40" s="33"/>
      <c r="J40" s="33"/>
    </row>
    <row r="41" spans="1:10" x14ac:dyDescent="0.35">
      <c r="B41" s="66"/>
      <c r="C41" s="77"/>
      <c r="D41" s="71" t="s">
        <v>115</v>
      </c>
      <c r="E41" s="71"/>
      <c r="F41" s="78" t="s">
        <v>115</v>
      </c>
      <c r="G41" s="71"/>
      <c r="I41" s="33"/>
      <c r="J41" s="33"/>
    </row>
    <row r="42" spans="1:10" x14ac:dyDescent="0.35">
      <c r="B42" s="66"/>
      <c r="C42" s="77"/>
      <c r="D42" s="71" t="s">
        <v>115</v>
      </c>
      <c r="E42" s="71"/>
      <c r="F42" s="78" t="s">
        <v>115</v>
      </c>
      <c r="G42" s="71"/>
      <c r="I42" s="33"/>
      <c r="J42" s="33"/>
    </row>
    <row r="43" spans="1:10" x14ac:dyDescent="0.35">
      <c r="B43" s="66"/>
      <c r="C43" s="77"/>
      <c r="D43" s="71" t="s">
        <v>115</v>
      </c>
      <c r="E43" s="71"/>
      <c r="F43" s="78" t="s">
        <v>115</v>
      </c>
      <c r="G43" s="71"/>
      <c r="I43" s="33"/>
      <c r="J43" s="33"/>
    </row>
    <row r="44" spans="1:10" x14ac:dyDescent="0.35">
      <c r="B44" s="66"/>
      <c r="C44" s="77"/>
      <c r="D44" s="71" t="s">
        <v>115</v>
      </c>
      <c r="E44" s="71"/>
      <c r="F44" s="78" t="s">
        <v>115</v>
      </c>
      <c r="G44" s="71"/>
      <c r="I44" s="33"/>
      <c r="J44" s="33"/>
    </row>
    <row r="45" spans="1:10" x14ac:dyDescent="0.35">
      <c r="B45" s="66"/>
      <c r="C45" s="77"/>
      <c r="D45" s="71" t="s">
        <v>115</v>
      </c>
      <c r="E45" s="71"/>
      <c r="F45" s="78" t="s">
        <v>115</v>
      </c>
      <c r="G45" s="71"/>
      <c r="I45" s="33"/>
      <c r="J45" s="33"/>
    </row>
    <row r="46" spans="1:10" x14ac:dyDescent="0.35">
      <c r="B46" s="66"/>
      <c r="C46" s="77"/>
      <c r="D46" s="71" t="s">
        <v>115</v>
      </c>
      <c r="E46" s="71"/>
      <c r="F46" s="78" t="s">
        <v>115</v>
      </c>
      <c r="G46" s="71"/>
      <c r="I46" s="33"/>
      <c r="J46" s="33"/>
    </row>
    <row r="47" spans="1:10" x14ac:dyDescent="0.35">
      <c r="B47" s="66"/>
      <c r="C47" s="77"/>
      <c r="D47" s="71" t="s">
        <v>115</v>
      </c>
      <c r="E47" s="71"/>
      <c r="F47" s="78" t="s">
        <v>115</v>
      </c>
      <c r="G47" s="71"/>
    </row>
    <row r="48" spans="1:10" x14ac:dyDescent="0.35">
      <c r="B48" s="66"/>
      <c r="C48" s="77"/>
      <c r="D48" s="71" t="s">
        <v>115</v>
      </c>
      <c r="E48" s="71"/>
      <c r="F48" s="78" t="s">
        <v>115</v>
      </c>
      <c r="G48" s="71"/>
    </row>
    <row r="49" spans="2:7" x14ac:dyDescent="0.35">
      <c r="B49" s="66"/>
      <c r="C49" s="77"/>
      <c r="D49" s="71" t="s">
        <v>115</v>
      </c>
      <c r="E49" s="71"/>
      <c r="F49" s="78" t="s">
        <v>115</v>
      </c>
      <c r="G49" s="71"/>
    </row>
    <row r="50" spans="2:7" x14ac:dyDescent="0.35">
      <c r="B50" s="66"/>
      <c r="C50" s="77"/>
      <c r="D50" s="71"/>
      <c r="E50" s="71"/>
      <c r="F50" s="78"/>
      <c r="G50" s="71"/>
    </row>
    <row r="51" spans="2:7" x14ac:dyDescent="0.35">
      <c r="B51" s="66"/>
      <c r="C51" s="77"/>
      <c r="D51" s="71"/>
      <c r="E51" s="71"/>
      <c r="F51" s="78"/>
      <c r="G51" s="71"/>
    </row>
    <row r="52" spans="2:7" x14ac:dyDescent="0.35">
      <c r="B52" s="66"/>
      <c r="C52" s="77"/>
      <c r="D52" s="71"/>
      <c r="E52" s="71"/>
      <c r="F52" s="78"/>
      <c r="G52" s="71"/>
    </row>
    <row r="53" spans="2:7" x14ac:dyDescent="0.35">
      <c r="B53" s="66"/>
      <c r="C53" s="77"/>
      <c r="D53" s="71"/>
      <c r="E53" s="71"/>
      <c r="F53" s="78"/>
      <c r="G53" s="71"/>
    </row>
    <row r="54" spans="2:7" x14ac:dyDescent="0.35">
      <c r="B54" s="66"/>
      <c r="C54" s="77"/>
      <c r="D54" s="71"/>
      <c r="E54" s="71"/>
      <c r="F54" s="78"/>
      <c r="G54" s="71"/>
    </row>
    <row r="55" spans="2:7" x14ac:dyDescent="0.35">
      <c r="B55" s="66"/>
      <c r="C55" s="77"/>
      <c r="D55" s="71"/>
      <c r="E55" s="71"/>
      <c r="F55" s="78"/>
      <c r="G55" s="71"/>
    </row>
    <row r="56" spans="2:7" x14ac:dyDescent="0.35">
      <c r="B56" s="66"/>
      <c r="C56" s="77"/>
      <c r="D56" s="71"/>
      <c r="E56" s="71"/>
      <c r="F56" s="78"/>
      <c r="G56" s="71"/>
    </row>
    <row r="57" spans="2:7" x14ac:dyDescent="0.35">
      <c r="B57" s="66"/>
      <c r="C57" s="77"/>
      <c r="D57" s="71"/>
      <c r="E57" s="71"/>
      <c r="F57" s="78"/>
      <c r="G57" s="71"/>
    </row>
    <row r="58" spans="2:7" x14ac:dyDescent="0.35">
      <c r="B58" s="66"/>
      <c r="C58" s="77"/>
      <c r="D58" s="71"/>
      <c r="E58" s="71"/>
      <c r="F58" s="78"/>
      <c r="G58" s="71"/>
    </row>
    <row r="59" spans="2:7" x14ac:dyDescent="0.35">
      <c r="B59" s="66"/>
      <c r="C59" s="77"/>
      <c r="D59" s="71"/>
      <c r="E59" s="71"/>
      <c r="F59" s="78"/>
      <c r="G59" s="71"/>
    </row>
    <row r="60" spans="2:7" x14ac:dyDescent="0.35">
      <c r="B60" s="66"/>
      <c r="C60" s="77"/>
      <c r="D60" s="71"/>
      <c r="E60" s="71"/>
      <c r="F60" s="78"/>
      <c r="G60" s="71"/>
    </row>
    <row r="61" spans="2:7" x14ac:dyDescent="0.35">
      <c r="B61" s="66"/>
      <c r="C61" s="77"/>
      <c r="D61" s="71"/>
      <c r="E61" s="71"/>
      <c r="F61" s="78"/>
      <c r="G61" s="71"/>
    </row>
    <row r="62" spans="2:7" x14ac:dyDescent="0.35">
      <c r="B62" s="66"/>
      <c r="C62" s="77"/>
      <c r="D62" s="71"/>
      <c r="E62" s="71"/>
      <c r="F62" s="78"/>
      <c r="G62" s="71"/>
    </row>
    <row r="63" spans="2:7" x14ac:dyDescent="0.35">
      <c r="B63" s="66"/>
      <c r="C63" s="77"/>
      <c r="D63" s="71"/>
      <c r="E63" s="71"/>
      <c r="F63" s="78"/>
      <c r="G63" s="71"/>
    </row>
    <row r="64" spans="2:7" x14ac:dyDescent="0.35">
      <c r="B64" s="66"/>
      <c r="C64" s="77"/>
      <c r="D64" s="71"/>
      <c r="E64" s="71"/>
      <c r="F64" s="78"/>
      <c r="G64" s="71"/>
    </row>
    <row r="65" spans="2:7" x14ac:dyDescent="0.35">
      <c r="B65" s="66"/>
      <c r="C65" s="77"/>
      <c r="D65" s="71"/>
      <c r="E65" s="71"/>
      <c r="F65" s="78"/>
      <c r="G65" s="71"/>
    </row>
    <row r="66" spans="2:7" x14ac:dyDescent="0.35">
      <c r="B66" s="66"/>
      <c r="C66" s="77"/>
      <c r="D66" s="71"/>
      <c r="E66" s="71"/>
      <c r="F66" s="78"/>
      <c r="G66" s="71"/>
    </row>
    <row r="67" spans="2:7" x14ac:dyDescent="0.35">
      <c r="B67" s="66"/>
      <c r="C67" s="77"/>
      <c r="D67" s="71"/>
      <c r="E67" s="71"/>
      <c r="F67" s="78"/>
      <c r="G67" s="71"/>
    </row>
    <row r="68" spans="2:7" x14ac:dyDescent="0.35">
      <c r="B68" s="66"/>
      <c r="C68" s="77"/>
      <c r="D68" s="71"/>
      <c r="E68" s="71"/>
      <c r="F68" s="78"/>
      <c r="G68" s="71"/>
    </row>
    <row r="69" spans="2:7" x14ac:dyDescent="0.35">
      <c r="B69" s="66"/>
      <c r="C69" s="77"/>
      <c r="D69" s="71"/>
      <c r="E69" s="71"/>
      <c r="F69" s="78"/>
      <c r="G69" s="71"/>
    </row>
    <row r="70" spans="2:7" x14ac:dyDescent="0.35">
      <c r="B70" s="66"/>
      <c r="C70" s="77"/>
      <c r="D70" s="71"/>
      <c r="E70" s="71"/>
      <c r="F70" s="78"/>
      <c r="G70" s="71"/>
    </row>
    <row r="71" spans="2:7" x14ac:dyDescent="0.35">
      <c r="B71" s="66"/>
      <c r="C71" s="77"/>
      <c r="D71" s="71"/>
      <c r="E71" s="71"/>
      <c r="F71" s="78"/>
      <c r="G71" s="71"/>
    </row>
    <row r="72" spans="2:7" x14ac:dyDescent="0.35">
      <c r="B72" s="66"/>
      <c r="C72" s="77"/>
      <c r="D72" s="71"/>
      <c r="E72" s="71"/>
      <c r="F72" s="78"/>
      <c r="G72" s="71"/>
    </row>
    <row r="73" spans="2:7" x14ac:dyDescent="0.35">
      <c r="B73" s="66"/>
      <c r="C73" s="77"/>
      <c r="D73" s="71"/>
      <c r="E73" s="71"/>
      <c r="F73" s="78"/>
      <c r="G73" s="71"/>
    </row>
    <row r="74" spans="2:7" x14ac:dyDescent="0.35">
      <c r="B74" s="66"/>
      <c r="C74" s="77"/>
      <c r="D74" s="71"/>
      <c r="E74" s="71"/>
      <c r="F74" s="78"/>
      <c r="G74" s="71"/>
    </row>
    <row r="75" spans="2:7" x14ac:dyDescent="0.35">
      <c r="B75" s="66"/>
      <c r="C75" s="77"/>
      <c r="D75" s="71"/>
      <c r="E75" s="71"/>
      <c r="F75" s="78"/>
      <c r="G75" s="71"/>
    </row>
    <row r="76" spans="2:7" x14ac:dyDescent="0.35">
      <c r="B76" s="66"/>
      <c r="C76" s="77"/>
      <c r="D76" s="71"/>
      <c r="E76" s="71"/>
      <c r="F76" s="78"/>
      <c r="G76" s="71"/>
    </row>
    <row r="77" spans="2:7" x14ac:dyDescent="0.35">
      <c r="B77" s="66"/>
      <c r="C77" s="77"/>
      <c r="D77" s="71"/>
      <c r="E77" s="71"/>
      <c r="F77" s="78"/>
      <c r="G77" s="71"/>
    </row>
    <row r="78" spans="2:7" x14ac:dyDescent="0.35">
      <c r="B78" s="66"/>
      <c r="C78" s="77"/>
      <c r="D78" s="71"/>
      <c r="E78" s="71"/>
      <c r="F78" s="78"/>
      <c r="G78" s="71"/>
    </row>
    <row r="79" spans="2:7" x14ac:dyDescent="0.35">
      <c r="B79" s="66"/>
      <c r="C79" s="77"/>
      <c r="D79" s="71"/>
      <c r="E79" s="71"/>
      <c r="F79" s="78"/>
      <c r="G79" s="71"/>
    </row>
    <row r="80" spans="2:7" x14ac:dyDescent="0.35">
      <c r="B80" s="66"/>
      <c r="C80" s="77"/>
      <c r="D80" s="71"/>
      <c r="E80" s="71"/>
      <c r="F80" s="78"/>
      <c r="G80" s="71"/>
    </row>
    <row r="81" spans="2:7" x14ac:dyDescent="0.35">
      <c r="B81" s="66"/>
      <c r="C81" s="77"/>
      <c r="D81" s="71"/>
      <c r="E81" s="71"/>
      <c r="F81" s="78"/>
      <c r="G81" s="71"/>
    </row>
    <row r="82" spans="2:7" x14ac:dyDescent="0.35">
      <c r="B82" s="66"/>
      <c r="C82" s="77"/>
      <c r="D82" s="71"/>
      <c r="E82" s="71"/>
      <c r="F82" s="78"/>
      <c r="G82" s="71"/>
    </row>
  </sheetData>
  <sheetProtection algorithmName="SHA-512" hashValue="i3WG21M1v1qhK+g7s0E8kQ56m+1i7KxDuHu2UXLKp+pPLt2BpHmjZ+3ca+ZyjOPeq86N33FwENlr6h/7ESq/kQ==" saltValue="Y0g48AoPSJlUCnClpylR2A=="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D2992-04BD-4792-BA90-1294D00D5A7C}">
  <sheetPr>
    <tabColor theme="9" tint="0.79998168889431442"/>
  </sheetPr>
  <dimension ref="A1:F78"/>
  <sheetViews>
    <sheetView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76" customWidth="1"/>
    <col min="2" max="2" width="22.6328125" style="76" customWidth="1"/>
    <col min="3" max="3" width="17.54296875" style="76" customWidth="1"/>
    <col min="4" max="4" width="20.6328125" style="76" customWidth="1"/>
    <col min="5" max="5" width="18.26953125" style="39" customWidth="1"/>
    <col min="6" max="6" width="22.6328125" style="39" customWidth="1"/>
    <col min="7" max="16384" width="8.7265625" style="39"/>
  </cols>
  <sheetData>
    <row r="1" spans="1:6" ht="40" customHeight="1" x14ac:dyDescent="0.35">
      <c r="A1" s="1" t="s">
        <v>39</v>
      </c>
      <c r="B1" s="2" t="s">
        <v>40</v>
      </c>
      <c r="C1" s="13" t="s">
        <v>41</v>
      </c>
      <c r="D1" s="2" t="s">
        <v>72</v>
      </c>
      <c r="E1" s="2" t="s">
        <v>107</v>
      </c>
      <c r="F1" s="2" t="s">
        <v>108</v>
      </c>
    </row>
    <row r="2" spans="1:6" x14ac:dyDescent="0.35">
      <c r="A2" s="76" t="s">
        <v>116</v>
      </c>
      <c r="B2" s="66" t="s">
        <v>114</v>
      </c>
      <c r="C2" s="77">
        <v>41395</v>
      </c>
      <c r="D2" s="79">
        <v>4.5055860577207446E-3</v>
      </c>
      <c r="E2" s="38">
        <v>4.5055860577207446E-3</v>
      </c>
      <c r="F2" s="38">
        <v>4.5055860577207446E-3</v>
      </c>
    </row>
    <row r="3" spans="1:6" x14ac:dyDescent="0.35">
      <c r="A3" s="76" t="s">
        <v>118</v>
      </c>
      <c r="B3" s="66" t="s">
        <v>119</v>
      </c>
      <c r="C3" s="77">
        <v>40422</v>
      </c>
      <c r="D3" s="79">
        <v>7.0275099332483175E-3</v>
      </c>
      <c r="E3" s="38" t="s">
        <v>115</v>
      </c>
      <c r="F3" s="38">
        <v>7.0275099332483175E-3</v>
      </c>
    </row>
    <row r="4" spans="1:6" x14ac:dyDescent="0.35">
      <c r="A4" s="76" t="s">
        <v>120</v>
      </c>
      <c r="B4" s="66" t="s">
        <v>119</v>
      </c>
      <c r="C4" s="77">
        <v>40848</v>
      </c>
      <c r="D4" s="79">
        <v>1.3146113133945706E-2</v>
      </c>
      <c r="E4" s="38" t="s">
        <v>115</v>
      </c>
      <c r="F4" s="38">
        <v>1.3146113133945706E-2</v>
      </c>
    </row>
    <row r="5" spans="1:6" x14ac:dyDescent="0.35">
      <c r="A5" s="76" t="s">
        <v>121</v>
      </c>
      <c r="B5" s="66" t="s">
        <v>119</v>
      </c>
      <c r="C5" s="77">
        <v>42125</v>
      </c>
      <c r="D5" s="79">
        <v>4.3889348213006323E-2</v>
      </c>
      <c r="E5" s="38">
        <v>4.3889348213006323E-2</v>
      </c>
      <c r="F5" s="38">
        <v>4.3889348213006323E-2</v>
      </c>
    </row>
    <row r="6" spans="1:6" x14ac:dyDescent="0.35">
      <c r="A6" s="76" t="s">
        <v>122</v>
      </c>
      <c r="B6" s="66" t="s">
        <v>119</v>
      </c>
      <c r="C6" s="77">
        <v>44986</v>
      </c>
      <c r="D6" s="79">
        <v>1.440339986972337E-2</v>
      </c>
      <c r="E6" s="38" t="s">
        <v>115</v>
      </c>
      <c r="F6" s="38" t="s">
        <v>115</v>
      </c>
    </row>
    <row r="7" spans="1:6" x14ac:dyDescent="0.35">
      <c r="A7" s="76" t="s">
        <v>123</v>
      </c>
      <c r="B7" s="66" t="s">
        <v>119</v>
      </c>
      <c r="C7" s="77">
        <v>41579</v>
      </c>
      <c r="D7" s="79">
        <v>1.314827930321196E-2</v>
      </c>
      <c r="E7" s="38" t="s">
        <v>115</v>
      </c>
      <c r="F7" s="38" t="s">
        <v>115</v>
      </c>
    </row>
    <row r="8" spans="1:6" x14ac:dyDescent="0.35">
      <c r="A8" s="76" t="s">
        <v>123</v>
      </c>
      <c r="B8" s="66" t="s">
        <v>119</v>
      </c>
      <c r="C8" s="77">
        <v>42522</v>
      </c>
      <c r="D8" s="79">
        <v>3.030401990991138E-2</v>
      </c>
      <c r="E8" s="38" t="s">
        <v>115</v>
      </c>
      <c r="F8" s="38" t="s">
        <v>115</v>
      </c>
    </row>
    <row r="9" spans="1:6" x14ac:dyDescent="0.35">
      <c r="A9" s="76" t="s">
        <v>124</v>
      </c>
      <c r="B9" s="66" t="s">
        <v>119</v>
      </c>
      <c r="C9" s="77">
        <v>40148</v>
      </c>
      <c r="D9" s="79">
        <v>8.9287931956007769E-4</v>
      </c>
      <c r="E9" s="38">
        <v>8.9287931956007769E-4</v>
      </c>
      <c r="F9" s="38">
        <v>8.9287931956007769E-4</v>
      </c>
    </row>
    <row r="10" spans="1:6" x14ac:dyDescent="0.35">
      <c r="A10" s="76" t="s">
        <v>125</v>
      </c>
      <c r="B10" s="66" t="s">
        <v>119</v>
      </c>
      <c r="C10" s="77">
        <v>40634</v>
      </c>
      <c r="D10" s="79">
        <v>2.5670067271085079E-2</v>
      </c>
      <c r="E10" s="38" t="s">
        <v>115</v>
      </c>
      <c r="F10" s="38" t="s">
        <v>115</v>
      </c>
    </row>
    <row r="11" spans="1:6" x14ac:dyDescent="0.35">
      <c r="A11" s="76" t="s">
        <v>126</v>
      </c>
      <c r="B11" s="66" t="s">
        <v>119</v>
      </c>
      <c r="C11" s="77">
        <v>40299</v>
      </c>
      <c r="D11" s="79">
        <v>6.8040595375894351E-3</v>
      </c>
      <c r="E11" s="38" t="s">
        <v>115</v>
      </c>
      <c r="F11" s="38">
        <v>6.8040595375894351E-3</v>
      </c>
    </row>
    <row r="12" spans="1:6" x14ac:dyDescent="0.35">
      <c r="A12" s="76" t="s">
        <v>127</v>
      </c>
      <c r="B12" s="66" t="s">
        <v>119</v>
      </c>
      <c r="C12" s="77">
        <v>41913</v>
      </c>
      <c r="D12" s="79">
        <v>1.2859981672528364E-2</v>
      </c>
      <c r="E12" s="38" t="s">
        <v>115</v>
      </c>
      <c r="F12" s="38" t="s">
        <v>115</v>
      </c>
    </row>
    <row r="13" spans="1:6" x14ac:dyDescent="0.35">
      <c r="A13" s="76" t="s">
        <v>128</v>
      </c>
      <c r="B13" s="66" t="s">
        <v>113</v>
      </c>
      <c r="C13" s="77">
        <v>40940</v>
      </c>
      <c r="D13" s="79">
        <v>3.2208545437019918E-2</v>
      </c>
      <c r="E13" s="38" t="s">
        <v>115</v>
      </c>
      <c r="F13" s="38">
        <v>3.2208545437019918E-2</v>
      </c>
    </row>
    <row r="14" spans="1:6" x14ac:dyDescent="0.35">
      <c r="A14" s="76" t="s">
        <v>128</v>
      </c>
      <c r="B14" s="66" t="s">
        <v>129</v>
      </c>
      <c r="C14" s="77">
        <v>44496</v>
      </c>
      <c r="D14" s="79">
        <v>4.2371865926408965E-2</v>
      </c>
      <c r="E14" s="38" t="s">
        <v>115</v>
      </c>
      <c r="F14" s="38">
        <v>4.2371865926408965E-2</v>
      </c>
    </row>
    <row r="15" spans="1:6" x14ac:dyDescent="0.35">
      <c r="A15" s="76" t="s">
        <v>128</v>
      </c>
      <c r="B15" s="66" t="s">
        <v>113</v>
      </c>
      <c r="C15" s="77">
        <v>45597</v>
      </c>
      <c r="D15" s="79">
        <v>7.7245765325508378E-2</v>
      </c>
      <c r="E15" s="38" t="s">
        <v>115</v>
      </c>
      <c r="F15" s="38">
        <v>7.7245765325508378E-2</v>
      </c>
    </row>
    <row r="16" spans="1:6" x14ac:dyDescent="0.35">
      <c r="A16" s="76" t="s">
        <v>130</v>
      </c>
      <c r="B16" s="66" t="s">
        <v>131</v>
      </c>
      <c r="C16" s="77">
        <v>40787</v>
      </c>
      <c r="D16" s="79">
        <v>1.7887464577468287E-2</v>
      </c>
      <c r="E16" s="38" t="s">
        <v>115</v>
      </c>
      <c r="F16" s="38" t="s">
        <v>115</v>
      </c>
    </row>
    <row r="17" spans="1:6" x14ac:dyDescent="0.35">
      <c r="A17" s="76" t="s">
        <v>130</v>
      </c>
      <c r="B17" s="66" t="s">
        <v>132</v>
      </c>
      <c r="C17" s="77">
        <v>40787</v>
      </c>
      <c r="D17" s="79">
        <v>1.2263174634126513E-2</v>
      </c>
      <c r="E17" s="38" t="s">
        <v>115</v>
      </c>
      <c r="F17" s="38" t="s">
        <v>115</v>
      </c>
    </row>
    <row r="18" spans="1:6" x14ac:dyDescent="0.35">
      <c r="A18" s="76" t="s">
        <v>133</v>
      </c>
      <c r="B18" s="66" t="s">
        <v>119</v>
      </c>
      <c r="C18" s="77">
        <v>41000</v>
      </c>
      <c r="D18" s="79">
        <v>2.2256732949900594E-3</v>
      </c>
      <c r="E18" s="38" t="s">
        <v>115</v>
      </c>
      <c r="F18" s="38" t="s">
        <v>115</v>
      </c>
    </row>
    <row r="19" spans="1:6" x14ac:dyDescent="0.35">
      <c r="A19" s="76" t="s">
        <v>134</v>
      </c>
      <c r="B19" s="66" t="s">
        <v>113</v>
      </c>
      <c r="C19" s="77">
        <v>41671</v>
      </c>
      <c r="D19" s="79">
        <v>1.9608105484041844E-3</v>
      </c>
      <c r="E19" s="38" t="s">
        <v>115</v>
      </c>
      <c r="F19" s="38" t="s">
        <v>115</v>
      </c>
    </row>
    <row r="20" spans="1:6" x14ac:dyDescent="0.35">
      <c r="A20" s="76" t="s">
        <v>136</v>
      </c>
      <c r="B20" s="66" t="s">
        <v>119</v>
      </c>
      <c r="C20" s="77">
        <v>44440</v>
      </c>
      <c r="D20" s="79">
        <v>1.3413138624705327E-2</v>
      </c>
      <c r="E20" s="38">
        <v>1.3413138624705327E-2</v>
      </c>
      <c r="F20" s="38">
        <v>1.3413138624705327E-2</v>
      </c>
    </row>
    <row r="21" spans="1:6" x14ac:dyDescent="0.35">
      <c r="A21" s="76" t="s">
        <v>137</v>
      </c>
      <c r="B21" s="66" t="s">
        <v>119</v>
      </c>
      <c r="C21" s="77">
        <v>42278</v>
      </c>
      <c r="D21" s="79">
        <v>1.408250900685672E-2</v>
      </c>
      <c r="E21" s="38" t="s">
        <v>115</v>
      </c>
      <c r="F21" s="38" t="s">
        <v>115</v>
      </c>
    </row>
    <row r="22" spans="1:6" x14ac:dyDescent="0.35">
      <c r="A22" s="76" t="s">
        <v>138</v>
      </c>
      <c r="B22" s="66" t="s">
        <v>119</v>
      </c>
      <c r="C22" s="77">
        <v>44470</v>
      </c>
      <c r="D22" s="79">
        <v>4.8292023349984246E-2</v>
      </c>
      <c r="E22" s="38" t="s">
        <v>115</v>
      </c>
      <c r="F22" s="38" t="s">
        <v>115</v>
      </c>
    </row>
    <row r="23" spans="1:6" x14ac:dyDescent="0.35">
      <c r="A23" s="76" t="s">
        <v>139</v>
      </c>
      <c r="B23" s="66" t="s">
        <v>119</v>
      </c>
      <c r="C23" s="77">
        <v>44501</v>
      </c>
      <c r="D23" s="79">
        <v>3.7660555370354176E-2</v>
      </c>
      <c r="E23" s="38" t="s">
        <v>115</v>
      </c>
      <c r="F23" s="38" t="s">
        <v>115</v>
      </c>
    </row>
    <row r="24" spans="1:6" x14ac:dyDescent="0.35">
      <c r="A24" s="76" t="s">
        <v>141</v>
      </c>
      <c r="B24" s="66" t="s">
        <v>114</v>
      </c>
      <c r="C24" s="77">
        <v>41426</v>
      </c>
      <c r="D24" s="79">
        <v>4.7697637555354784E-2</v>
      </c>
      <c r="E24" s="38" t="s">
        <v>115</v>
      </c>
      <c r="F24" s="38">
        <v>4.7697637555354784E-2</v>
      </c>
    </row>
    <row r="25" spans="1:6" x14ac:dyDescent="0.35">
      <c r="A25" s="76" t="s">
        <v>141</v>
      </c>
      <c r="B25" s="66" t="s">
        <v>114</v>
      </c>
      <c r="C25" s="77">
        <v>42826</v>
      </c>
      <c r="D25" s="79">
        <v>9.765685680370631E-2</v>
      </c>
      <c r="E25" s="38" t="s">
        <v>115</v>
      </c>
      <c r="F25" s="38">
        <v>9.765685680370631E-2</v>
      </c>
    </row>
    <row r="26" spans="1:6" x14ac:dyDescent="0.35">
      <c r="A26" s="76" t="s">
        <v>142</v>
      </c>
      <c r="B26" s="66" t="s">
        <v>113</v>
      </c>
      <c r="C26" s="77">
        <v>44287</v>
      </c>
      <c r="D26" s="79">
        <v>2.6158284283233486E-2</v>
      </c>
      <c r="E26" s="38" t="s">
        <v>115</v>
      </c>
      <c r="F26" s="38" t="s">
        <v>115</v>
      </c>
    </row>
    <row r="27" spans="1:6" x14ac:dyDescent="0.35">
      <c r="A27" s="76" t="s">
        <v>143</v>
      </c>
      <c r="B27" s="66" t="s">
        <v>144</v>
      </c>
      <c r="C27" s="77">
        <v>42491</v>
      </c>
      <c r="D27" s="79">
        <v>0.12877558898038155</v>
      </c>
      <c r="E27" s="38" t="s">
        <v>115</v>
      </c>
      <c r="F27" s="38" t="s">
        <v>115</v>
      </c>
    </row>
    <row r="28" spans="1:6" x14ac:dyDescent="0.35">
      <c r="A28" s="76" t="s">
        <v>145</v>
      </c>
      <c r="B28" s="66" t="s">
        <v>119</v>
      </c>
      <c r="C28" s="77">
        <v>40756</v>
      </c>
      <c r="D28" s="79">
        <v>7.9582149562116063E-3</v>
      </c>
      <c r="E28" s="38" t="s">
        <v>115</v>
      </c>
      <c r="F28" s="38" t="s">
        <v>115</v>
      </c>
    </row>
    <row r="29" spans="1:6" x14ac:dyDescent="0.35">
      <c r="A29" s="76" t="s">
        <v>145</v>
      </c>
      <c r="B29" s="66" t="s">
        <v>129</v>
      </c>
      <c r="C29" s="77">
        <v>42450</v>
      </c>
      <c r="D29" s="79">
        <v>1.782186170229997E-2</v>
      </c>
      <c r="E29" s="38" t="s">
        <v>115</v>
      </c>
      <c r="F29" s="38" t="s">
        <v>115</v>
      </c>
    </row>
    <row r="30" spans="1:6" x14ac:dyDescent="0.35">
      <c r="A30" s="76" t="s">
        <v>146</v>
      </c>
      <c r="B30" s="66" t="s">
        <v>113</v>
      </c>
      <c r="C30" s="77">
        <v>44216</v>
      </c>
      <c r="D30" s="79">
        <v>8.6055926621631217E-3</v>
      </c>
      <c r="E30" s="38">
        <v>8.6055926621631217E-3</v>
      </c>
      <c r="F30" s="38">
        <v>8.6055926621631217E-3</v>
      </c>
    </row>
    <row r="31" spans="1:6" x14ac:dyDescent="0.35">
      <c r="A31" s="76" t="s">
        <v>146</v>
      </c>
      <c r="B31" s="66" t="s">
        <v>119</v>
      </c>
      <c r="C31" s="77">
        <v>45170</v>
      </c>
      <c r="D31" s="79">
        <v>1.1212892736748631E-2</v>
      </c>
      <c r="E31" s="38">
        <v>1.1212892736748631E-2</v>
      </c>
      <c r="F31" s="38">
        <v>1.1212892736748631E-2</v>
      </c>
    </row>
    <row r="32" spans="1:6" x14ac:dyDescent="0.35">
      <c r="A32" s="76" t="s">
        <v>147</v>
      </c>
      <c r="B32" s="66" t="s">
        <v>119</v>
      </c>
      <c r="C32" s="77">
        <v>43862</v>
      </c>
      <c r="D32" s="79">
        <v>3.0685913374333681E-2</v>
      </c>
      <c r="E32" s="38" t="s">
        <v>115</v>
      </c>
      <c r="F32" s="38" t="s">
        <v>115</v>
      </c>
    </row>
    <row r="33" spans="1:6" x14ac:dyDescent="0.35">
      <c r="A33" s="76" t="s">
        <v>148</v>
      </c>
      <c r="B33" s="66" t="s">
        <v>144</v>
      </c>
      <c r="C33" s="77">
        <v>42217</v>
      </c>
      <c r="D33" s="79">
        <v>3.9939966569413447E-2</v>
      </c>
      <c r="E33" s="38" t="s">
        <v>115</v>
      </c>
      <c r="F33" s="38" t="s">
        <v>115</v>
      </c>
    </row>
    <row r="34" spans="1:6" x14ac:dyDescent="0.35">
      <c r="A34" s="76" t="s">
        <v>149</v>
      </c>
      <c r="B34" s="66" t="s">
        <v>113</v>
      </c>
      <c r="C34" s="77">
        <v>43191</v>
      </c>
      <c r="D34" s="79">
        <v>2.0264542480481033E-2</v>
      </c>
      <c r="E34" s="38" t="s">
        <v>115</v>
      </c>
      <c r="F34" s="38">
        <v>2.0264542480481033E-2</v>
      </c>
    </row>
    <row r="35" spans="1:6" x14ac:dyDescent="0.35">
      <c r="A35" s="76" t="s">
        <v>150</v>
      </c>
      <c r="B35" s="66" t="s">
        <v>114</v>
      </c>
      <c r="C35" s="77">
        <v>44774</v>
      </c>
      <c r="D35" s="79">
        <v>3.9144113486865731E-3</v>
      </c>
      <c r="E35" s="38" t="s">
        <v>115</v>
      </c>
      <c r="F35" s="38">
        <v>3.9144113486865731E-3</v>
      </c>
    </row>
    <row r="36" spans="1:6" x14ac:dyDescent="0.35">
      <c r="A36" s="76" t="s">
        <v>151</v>
      </c>
      <c r="B36" s="66" t="s">
        <v>119</v>
      </c>
      <c r="C36" s="77">
        <v>43770</v>
      </c>
      <c r="D36" s="79">
        <v>4.246188892843572E-2</v>
      </c>
      <c r="E36" s="38">
        <v>4.246188892843572E-2</v>
      </c>
      <c r="F36" s="38" t="s">
        <v>115</v>
      </c>
    </row>
    <row r="37" spans="1:6" x14ac:dyDescent="0.35">
      <c r="A37" s="76" t="s">
        <v>152</v>
      </c>
      <c r="B37" s="66" t="s">
        <v>119</v>
      </c>
      <c r="C37" s="77">
        <v>45352</v>
      </c>
      <c r="D37" s="79">
        <v>1.6861126047523208E-2</v>
      </c>
      <c r="E37" s="38" t="s">
        <v>115</v>
      </c>
      <c r="F37" s="38" t="s">
        <v>115</v>
      </c>
    </row>
    <row r="38" spans="1:6" x14ac:dyDescent="0.35">
      <c r="B38" s="66"/>
      <c r="C38" s="77"/>
      <c r="D38" s="79"/>
    </row>
    <row r="39" spans="1:6" x14ac:dyDescent="0.35">
      <c r="B39" s="66"/>
      <c r="C39" s="77"/>
      <c r="D39" s="79"/>
    </row>
    <row r="40" spans="1:6" x14ac:dyDescent="0.35">
      <c r="B40" s="66"/>
      <c r="C40" s="77"/>
      <c r="D40" s="79"/>
    </row>
    <row r="41" spans="1:6" x14ac:dyDescent="0.35">
      <c r="B41" s="66"/>
      <c r="C41" s="77"/>
      <c r="D41" s="79"/>
    </row>
    <row r="42" spans="1:6" x14ac:dyDescent="0.35">
      <c r="B42" s="66"/>
      <c r="C42" s="77"/>
      <c r="D42" s="79"/>
    </row>
    <row r="43" spans="1:6" x14ac:dyDescent="0.35">
      <c r="B43" s="66"/>
      <c r="C43" s="77"/>
      <c r="D43" s="79"/>
    </row>
    <row r="44" spans="1:6" x14ac:dyDescent="0.35">
      <c r="B44" s="66"/>
      <c r="C44" s="77"/>
      <c r="D44" s="79"/>
    </row>
    <row r="45" spans="1:6" x14ac:dyDescent="0.35">
      <c r="B45" s="66"/>
      <c r="C45" s="77"/>
      <c r="D45" s="79"/>
    </row>
    <row r="46" spans="1:6" x14ac:dyDescent="0.35">
      <c r="B46" s="66"/>
      <c r="C46" s="77"/>
      <c r="D46" s="79"/>
    </row>
    <row r="47" spans="1:6" x14ac:dyDescent="0.35">
      <c r="B47" s="66"/>
      <c r="C47" s="77"/>
      <c r="D47" s="79"/>
    </row>
    <row r="48" spans="1:6" x14ac:dyDescent="0.35">
      <c r="B48" s="66"/>
      <c r="C48" s="77"/>
      <c r="D48" s="79"/>
    </row>
    <row r="49" spans="2:4" x14ac:dyDescent="0.35">
      <c r="B49" s="66"/>
      <c r="C49" s="77"/>
      <c r="D49" s="79"/>
    </row>
    <row r="50" spans="2:4" x14ac:dyDescent="0.35">
      <c r="B50" s="66"/>
      <c r="C50" s="77"/>
      <c r="D50" s="79"/>
    </row>
    <row r="51" spans="2:4" x14ac:dyDescent="0.35">
      <c r="B51" s="66"/>
      <c r="C51" s="77"/>
      <c r="D51" s="79"/>
    </row>
    <row r="52" spans="2:4" x14ac:dyDescent="0.35">
      <c r="B52" s="66"/>
      <c r="C52" s="77"/>
      <c r="D52" s="79"/>
    </row>
    <row r="53" spans="2:4" x14ac:dyDescent="0.35">
      <c r="B53" s="66"/>
      <c r="C53" s="77"/>
      <c r="D53" s="79"/>
    </row>
    <row r="54" spans="2:4" x14ac:dyDescent="0.35">
      <c r="B54" s="66"/>
      <c r="C54" s="77"/>
      <c r="D54" s="79"/>
    </row>
    <row r="55" spans="2:4" x14ac:dyDescent="0.35">
      <c r="B55" s="66"/>
      <c r="C55" s="77"/>
      <c r="D55" s="79"/>
    </row>
    <row r="56" spans="2:4" x14ac:dyDescent="0.35">
      <c r="B56" s="66"/>
      <c r="C56" s="77"/>
      <c r="D56" s="79"/>
    </row>
    <row r="57" spans="2:4" x14ac:dyDescent="0.35">
      <c r="B57" s="66"/>
      <c r="C57" s="77"/>
      <c r="D57" s="79"/>
    </row>
    <row r="58" spans="2:4" x14ac:dyDescent="0.35">
      <c r="B58" s="66"/>
      <c r="C58" s="77"/>
      <c r="D58" s="79"/>
    </row>
    <row r="59" spans="2:4" x14ac:dyDescent="0.35">
      <c r="B59" s="66"/>
      <c r="C59" s="77"/>
      <c r="D59" s="79"/>
    </row>
    <row r="60" spans="2:4" x14ac:dyDescent="0.35">
      <c r="B60" s="66"/>
      <c r="C60" s="77"/>
      <c r="D60" s="79"/>
    </row>
    <row r="61" spans="2:4" x14ac:dyDescent="0.35">
      <c r="B61" s="66"/>
      <c r="C61" s="77"/>
      <c r="D61" s="79"/>
    </row>
    <row r="62" spans="2:4" x14ac:dyDescent="0.35">
      <c r="B62" s="66"/>
      <c r="C62" s="77"/>
      <c r="D62" s="79"/>
    </row>
    <row r="63" spans="2:4" x14ac:dyDescent="0.35">
      <c r="B63" s="66"/>
      <c r="C63" s="77"/>
      <c r="D63" s="79"/>
    </row>
    <row r="64" spans="2:4" x14ac:dyDescent="0.35">
      <c r="B64" s="66"/>
      <c r="C64" s="77"/>
      <c r="D64" s="79"/>
    </row>
    <row r="65" spans="2:4" x14ac:dyDescent="0.35">
      <c r="B65" s="66"/>
      <c r="C65" s="77"/>
      <c r="D65" s="79"/>
    </row>
    <row r="66" spans="2:4" x14ac:dyDescent="0.35">
      <c r="B66" s="66"/>
      <c r="C66" s="77"/>
      <c r="D66" s="79"/>
    </row>
    <row r="67" spans="2:4" x14ac:dyDescent="0.35">
      <c r="B67" s="66"/>
      <c r="C67" s="77"/>
      <c r="D67" s="79"/>
    </row>
    <row r="68" spans="2:4" x14ac:dyDescent="0.35">
      <c r="B68" s="66"/>
      <c r="C68" s="77"/>
      <c r="D68" s="79"/>
    </row>
    <row r="69" spans="2:4" x14ac:dyDescent="0.35">
      <c r="B69" s="66"/>
      <c r="C69" s="77"/>
      <c r="D69" s="79"/>
    </row>
    <row r="70" spans="2:4" x14ac:dyDescent="0.35">
      <c r="B70" s="66"/>
      <c r="C70" s="77"/>
      <c r="D70" s="79"/>
    </row>
    <row r="71" spans="2:4" x14ac:dyDescent="0.35">
      <c r="B71" s="66"/>
      <c r="C71" s="77"/>
      <c r="D71" s="79"/>
    </row>
    <row r="72" spans="2:4" x14ac:dyDescent="0.35">
      <c r="B72" s="66"/>
      <c r="C72" s="77"/>
      <c r="D72" s="79"/>
    </row>
    <row r="73" spans="2:4" x14ac:dyDescent="0.35">
      <c r="B73" s="66"/>
      <c r="C73" s="77"/>
      <c r="D73" s="79"/>
    </row>
    <row r="74" spans="2:4" x14ac:dyDescent="0.35">
      <c r="B74" s="66"/>
      <c r="C74" s="77"/>
      <c r="D74" s="79"/>
    </row>
    <row r="75" spans="2:4" x14ac:dyDescent="0.35">
      <c r="B75" s="66"/>
      <c r="C75" s="77"/>
      <c r="D75" s="79"/>
    </row>
    <row r="76" spans="2:4" x14ac:dyDescent="0.35">
      <c r="B76" s="66"/>
      <c r="C76" s="77"/>
      <c r="D76" s="79"/>
    </row>
    <row r="77" spans="2:4" x14ac:dyDescent="0.35">
      <c r="B77" s="66"/>
      <c r="C77" s="77"/>
      <c r="D77" s="79"/>
    </row>
    <row r="78" spans="2:4" x14ac:dyDescent="0.35">
      <c r="B78" s="66"/>
      <c r="C78" s="77"/>
      <c r="D78" s="79"/>
    </row>
  </sheetData>
  <sheetProtection algorithmName="SHA-512" hashValue="XPYb1VYOICIwAWfdgotF9cIFsTp6/GqShNScstUB3dVTyzQO/x8CsElUh9X38ld427lAXHiHS/VgUmxxogUQrg==" saltValue="bhBlJ4tZVQ/6Ws9VPTaf7Q==" spinCount="100000" sheet="1" objects="1" scenarios="1"/>
  <conditionalFormatting sqref="E2:F37">
    <cfRule type="containsBlanks" dxfId="2" priority="1">
      <formula>LEN(TRIM(E2))=0</formula>
    </cfRule>
  </conditionalFormatting>
  <pageMargins left="0.7" right="0.7" top="0.75" bottom="0.75" header="0.3" footer="0.3"/>
  <headerFooter>
    <oddHeader>&amp;C&amp;"Calibri"&amp;12&amp;KFF0000 OFFICIAL&amp;1#_x000D_</oddHeader>
    <oddFooter>&amp;C_x000D_&amp;1#&amp;"Calibri"&amp;12&amp;KFF0000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666CD-CA2D-4C3B-B07D-F96F0B033FC2}">
  <sheetPr>
    <tabColor theme="9" tint="0.79998168889431442"/>
  </sheetPr>
  <dimension ref="A1:K15"/>
  <sheetViews>
    <sheetView workbookViewId="0">
      <pane ySplit="1" topLeftCell="A2" activePane="bottomLeft" state="frozen"/>
      <selection pane="bottomLeft"/>
    </sheetView>
  </sheetViews>
  <sheetFormatPr defaultColWidth="8.7265625" defaultRowHeight="14.5" x14ac:dyDescent="0.35"/>
  <cols>
    <col min="1" max="1" width="15.54296875" style="73" customWidth="1"/>
    <col min="2" max="2" width="10.54296875" style="86" customWidth="1"/>
    <col min="3" max="4" width="17.6328125" style="86" customWidth="1"/>
    <col min="5" max="5" width="15.7265625" style="86" customWidth="1"/>
    <col min="6" max="6" width="14.81640625" style="86" customWidth="1"/>
    <col min="7" max="7" width="75.6328125" style="88" customWidth="1"/>
    <col min="8" max="8" width="18" style="50" customWidth="1"/>
    <col min="9" max="10" width="26.453125" style="50" customWidth="1"/>
    <col min="11" max="11" width="15.54296875" style="50" customWidth="1"/>
    <col min="12" max="16384" width="8.7265625" style="50"/>
  </cols>
  <sheetData>
    <row r="1" spans="1:11" ht="40" customHeight="1" x14ac:dyDescent="0.35">
      <c r="A1" s="1" t="s">
        <v>58</v>
      </c>
      <c r="B1" s="13" t="s">
        <v>59</v>
      </c>
      <c r="C1" s="2" t="s">
        <v>74</v>
      </c>
      <c r="D1" s="2" t="s">
        <v>75</v>
      </c>
      <c r="E1" s="2" t="s">
        <v>73</v>
      </c>
      <c r="F1" s="51"/>
      <c r="G1" s="87" t="s">
        <v>153</v>
      </c>
      <c r="H1" s="51"/>
      <c r="I1" s="51"/>
      <c r="J1" s="51"/>
      <c r="K1" s="51"/>
    </row>
    <row r="2" spans="1:11" x14ac:dyDescent="0.35">
      <c r="A2" s="80" t="s">
        <v>60</v>
      </c>
      <c r="B2" s="81">
        <v>0</v>
      </c>
      <c r="C2" s="95">
        <f>_xlfn.PERCENTILE.INC(S6_cohort_data!D:D,$B2)</f>
        <v>8.9287931956007769E-4</v>
      </c>
      <c r="D2" s="95">
        <f>_xlfn.PERCENTILE.INC(S6_cohort_data!E:E,$B2)</f>
        <v>8.9287931956007769E-4</v>
      </c>
      <c r="E2" s="95">
        <f>_xlfn.PERCENTILE.INC(S6_cohort_data!F:F,$B2)</f>
        <v>8.9287931956007769E-4</v>
      </c>
      <c r="F2" s="52"/>
      <c r="G2" s="8" t="s">
        <v>161</v>
      </c>
      <c r="I2" s="52"/>
      <c r="J2" s="52"/>
      <c r="K2" s="52"/>
    </row>
    <row r="3" spans="1:11" x14ac:dyDescent="0.35">
      <c r="A3" s="82" t="s">
        <v>61</v>
      </c>
      <c r="B3" s="83">
        <v>0.25</v>
      </c>
      <c r="C3" s="95">
        <f>_xlfn.PERCENTILE.INC(S6_cohort_data!D:D,$B3)</f>
        <v>1.0561067718102253E-2</v>
      </c>
      <c r="D3" s="95">
        <f>_xlfn.PERCENTILE.INC(S6_cohort_data!E:E,$B3)</f>
        <v>6.5555893599419327E-3</v>
      </c>
      <c r="E3" s="95">
        <f>_xlfn.PERCENTILE.INC(S6_cohort_data!F:F,$B3)</f>
        <v>6.9716473343335965E-3</v>
      </c>
      <c r="F3" s="52"/>
      <c r="G3" s="88" t="s">
        <v>56</v>
      </c>
      <c r="H3" s="52">
        <f>C4</f>
        <v>1.7341493874911587E-2</v>
      </c>
      <c r="I3" s="52"/>
      <c r="J3" s="52"/>
      <c r="K3" s="52"/>
    </row>
    <row r="4" spans="1:11" x14ac:dyDescent="0.35">
      <c r="A4" s="60" t="s">
        <v>62</v>
      </c>
      <c r="B4" s="65">
        <v>0.5</v>
      </c>
      <c r="C4" s="95">
        <f>_xlfn.PERCENTILE.INC(S6_cohort_data!D:D,$B4)</f>
        <v>1.7341493874911587E-2</v>
      </c>
      <c r="D4" s="95">
        <f>_xlfn.PERCENTILE.INC(S6_cohort_data!E:E,$B4)</f>
        <v>1.1212892736748631E-2</v>
      </c>
      <c r="E4" s="95">
        <f>_xlfn.PERCENTILE.INC(S6_cohort_data!F:F,$B4)</f>
        <v>1.3279625879325517E-2</v>
      </c>
      <c r="F4" s="52"/>
      <c r="G4" s="88" t="s">
        <v>57</v>
      </c>
      <c r="H4" s="52">
        <f>C7</f>
        <v>1.6720808539743112E-2</v>
      </c>
      <c r="I4" s="53"/>
      <c r="J4" s="52"/>
      <c r="K4" s="52"/>
    </row>
    <row r="5" spans="1:11" x14ac:dyDescent="0.35">
      <c r="A5" s="82" t="s">
        <v>63</v>
      </c>
      <c r="B5" s="83">
        <v>0.75</v>
      </c>
      <c r="C5" s="95">
        <f>_xlfn.PERCENTILE.INC(S6_cohort_data!D:D,$B5)</f>
        <v>3.8230408170118996E-2</v>
      </c>
      <c r="D5" s="95">
        <f>_xlfn.PERCENTILE.INC(S6_cohort_data!E:E,$B5)</f>
        <v>2.7937513776570524E-2</v>
      </c>
      <c r="E5" s="95">
        <f>_xlfn.PERCENTILE.INC(S6_cohort_data!F:F,$B5)</f>
        <v>4.2751236498058301E-2</v>
      </c>
      <c r="F5" s="52"/>
      <c r="I5" s="84"/>
      <c r="J5" s="52"/>
      <c r="K5" s="52"/>
    </row>
    <row r="6" spans="1:11" x14ac:dyDescent="0.35">
      <c r="A6" s="82" t="s">
        <v>64</v>
      </c>
      <c r="B6" s="83">
        <v>1</v>
      </c>
      <c r="C6" s="95">
        <f>_xlfn.PERCENTILE.INC(S6_cohort_data!D:D,$B6)</f>
        <v>0.12877558898038155</v>
      </c>
      <c r="D6" s="95">
        <f>_xlfn.PERCENTILE.INC(S6_cohort_data!E:E,$B6)</f>
        <v>4.3889348213006323E-2</v>
      </c>
      <c r="E6" s="95">
        <f>_xlfn.PERCENTILE.INC(S6_cohort_data!F:F,$B6)</f>
        <v>9.765685680370631E-2</v>
      </c>
      <c r="F6" s="52"/>
      <c r="G6" s="8" t="s">
        <v>162</v>
      </c>
      <c r="I6" s="84"/>
      <c r="J6" s="52"/>
      <c r="K6" s="52"/>
    </row>
    <row r="7" spans="1:11" x14ac:dyDescent="0.35">
      <c r="A7" s="73" t="s">
        <v>82</v>
      </c>
      <c r="B7" s="65" t="s">
        <v>83</v>
      </c>
      <c r="C7" s="85">
        <f>GEOMEAN(S6_cohort_data!D:D)</f>
        <v>1.6720808539743112E-2</v>
      </c>
      <c r="D7" s="85">
        <f>GEOMEAN(S6_cohort_data!E:E)</f>
        <v>9.9571041892966821E-3</v>
      </c>
      <c r="E7" s="85">
        <f>GEOMEAN(S6_cohort_data!F:F)</f>
        <v>1.4850431674127758E-2</v>
      </c>
      <c r="G7" s="88" t="s">
        <v>163</v>
      </c>
      <c r="H7" s="53" t="s">
        <v>66</v>
      </c>
      <c r="I7" s="52"/>
    </row>
    <row r="8" spans="1:11" x14ac:dyDescent="0.35">
      <c r="F8" s="54"/>
      <c r="G8" s="88" t="s">
        <v>164</v>
      </c>
      <c r="H8" s="53" t="s">
        <v>57</v>
      </c>
    </row>
    <row r="9" spans="1:11" x14ac:dyDescent="0.35">
      <c r="B9" s="65"/>
      <c r="C9" s="65"/>
      <c r="D9" s="65"/>
      <c r="E9" s="65"/>
      <c r="F9" s="53"/>
      <c r="G9" s="88" t="s">
        <v>94</v>
      </c>
      <c r="H9" s="54">
        <f>_xlfn.XLOOKUP(H8,A:A,C:C)</f>
        <v>1.6720808539743112E-2</v>
      </c>
      <c r="I9" s="52"/>
    </row>
    <row r="10" spans="1:11" x14ac:dyDescent="0.35">
      <c r="B10" s="65"/>
      <c r="C10" s="65"/>
      <c r="D10" s="65"/>
      <c r="E10" s="65"/>
      <c r="F10" s="53"/>
      <c r="H10" s="53"/>
      <c r="I10" s="52"/>
    </row>
    <row r="11" spans="1:11" x14ac:dyDescent="0.35">
      <c r="B11" s="65"/>
      <c r="C11" s="65"/>
      <c r="D11" s="65"/>
      <c r="E11" s="65"/>
      <c r="F11" s="53"/>
      <c r="G11" s="8" t="s">
        <v>67</v>
      </c>
      <c r="H11" s="53"/>
      <c r="I11" s="52"/>
    </row>
    <row r="12" spans="1:11" x14ac:dyDescent="0.35">
      <c r="B12" s="65"/>
      <c r="C12" s="65"/>
      <c r="D12" s="65"/>
      <c r="E12" s="65"/>
      <c r="F12" s="53"/>
      <c r="G12" s="88" t="s">
        <v>68</v>
      </c>
      <c r="H12" s="53" t="s">
        <v>66</v>
      </c>
      <c r="I12" s="52"/>
    </row>
    <row r="13" spans="1:11" x14ac:dyDescent="0.35">
      <c r="A13" s="45"/>
      <c r="H13" s="53"/>
    </row>
    <row r="14" spans="1:11" x14ac:dyDescent="0.35">
      <c r="A14" s="45"/>
      <c r="G14" s="8" t="s">
        <v>90</v>
      </c>
      <c r="H14" s="54">
        <f>H9</f>
        <v>1.6720808539743112E-2</v>
      </c>
    </row>
    <row r="15" spans="1:11" x14ac:dyDescent="0.35">
      <c r="H15" s="53"/>
    </row>
  </sheetData>
  <sheetProtection algorithmName="SHA-512" hashValue="q2lXx/Z1Kvw8I8BO0tx5TRuue4l3N3NI33XLUQRTT+i0p3oC7G+cSotyXZQuSIPq0B/WBHlxQlr/DHHL/w70zg==" saltValue="rwQpEkLswCAf7giuFTLogA==" spinCount="100000" sheet="1" objects="1" scenarios="1"/>
  <conditionalFormatting sqref="J2:J3">
    <cfRule type="containsText" dxfId="1" priority="1" operator="containsText" text="Yes">
      <formula>NOT(ISERROR(SEARCH("Yes",J2)))</formula>
    </cfRule>
    <cfRule type="containsText" dxfId="0" priority="2" operator="containsText" text="No">
      <formula>NOT(ISERROR(SEARCH("No",J2)))</formula>
    </cfRule>
  </conditionalFormatting>
  <pageMargins left="0.7" right="0.7" top="0.75" bottom="0.75" header="0.3" footer="0.3"/>
  <headerFooter>
    <oddHeader>&amp;C&amp;"Calibri"&amp;12&amp;KFF0000 OFFICIAL&amp;1#_x000D_</oddHeader>
    <oddFooter>&amp;C_x000D_&amp;1#&amp;"Calibri"&amp;12&amp;KFF0000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45013-7BE7-4E85-AEA6-BC1A03F01132}">
  <sheetPr>
    <tabColor theme="9" tint="0.79998168889431442"/>
  </sheetPr>
  <dimension ref="A1:E27"/>
  <sheetViews>
    <sheetView workbookViewId="0">
      <pane xSplit="1" ySplit="1" topLeftCell="B2" activePane="bottomRight" state="frozen"/>
      <selection pane="topRight" activeCell="C1" sqref="C1"/>
      <selection pane="bottomLeft" activeCell="A2" sqref="A2"/>
      <selection pane="bottomRight"/>
    </sheetView>
  </sheetViews>
  <sheetFormatPr defaultColWidth="8.7265625" defaultRowHeight="14.5" x14ac:dyDescent="0.35"/>
  <cols>
    <col min="1" max="1" width="20.6328125" customWidth="1"/>
    <col min="2" max="2" width="17.54296875" customWidth="1"/>
    <col min="3" max="3" width="18.26953125" customWidth="1"/>
    <col min="4" max="4" width="18.81640625" customWidth="1"/>
    <col min="5" max="5" width="20.6328125" customWidth="1"/>
    <col min="6" max="16384" width="8.7265625" style="3"/>
  </cols>
  <sheetData>
    <row r="1" spans="1:5" ht="40" customHeight="1" x14ac:dyDescent="0.35">
      <c r="A1" s="8" t="s">
        <v>26</v>
      </c>
      <c r="B1" s="2" t="s">
        <v>27</v>
      </c>
      <c r="C1" s="2" t="s">
        <v>95</v>
      </c>
      <c r="D1" s="2" t="s">
        <v>65</v>
      </c>
      <c r="E1" s="2" t="s">
        <v>96</v>
      </c>
    </row>
    <row r="2" spans="1:5" x14ac:dyDescent="0.35">
      <c r="A2" s="76" t="s">
        <v>113</v>
      </c>
      <c r="B2" s="68">
        <v>47689</v>
      </c>
      <c r="C2" s="71">
        <f>S6_single_price!$H$14</f>
        <v>1.6720808539743112E-2</v>
      </c>
      <c r="D2" s="71">
        <v>1.120073705946941</v>
      </c>
      <c r="E2" s="71">
        <f t="shared" ref="E2:E3" si="0">C2*D2</f>
        <v>1.8728537987539325E-2</v>
      </c>
    </row>
    <row r="3" spans="1:5" x14ac:dyDescent="0.35">
      <c r="A3" s="76" t="s">
        <v>114</v>
      </c>
      <c r="B3" s="68">
        <v>47392</v>
      </c>
      <c r="C3" s="71">
        <f>S6_single_price!$H$14</f>
        <v>1.6720808539743112E-2</v>
      </c>
      <c r="D3" s="71">
        <v>1.1021701736061276</v>
      </c>
      <c r="E3" s="71">
        <f t="shared" si="0"/>
        <v>1.8429176451083485E-2</v>
      </c>
    </row>
    <row r="4" spans="1:5" x14ac:dyDescent="0.35">
      <c r="D4" s="76"/>
    </row>
    <row r="5" spans="1:5" x14ac:dyDescent="0.35">
      <c r="A5" s="76"/>
      <c r="B5" s="26"/>
      <c r="C5" s="26"/>
      <c r="D5" s="68"/>
      <c r="E5" s="68"/>
    </row>
    <row r="6" spans="1:5" x14ac:dyDescent="0.35">
      <c r="A6" s="76"/>
      <c r="B6" s="76"/>
      <c r="C6" s="76"/>
      <c r="D6" s="76"/>
      <c r="E6" s="76"/>
    </row>
    <row r="7" spans="1:5" x14ac:dyDescent="0.35">
      <c r="A7" s="76"/>
      <c r="B7" s="76"/>
      <c r="C7" s="76"/>
      <c r="D7" s="76"/>
      <c r="E7" s="76"/>
    </row>
    <row r="8" spans="1:5" x14ac:dyDescent="0.35">
      <c r="A8" s="76"/>
      <c r="B8" s="26"/>
      <c r="C8" s="26"/>
      <c r="D8" s="68"/>
      <c r="E8" s="68"/>
    </row>
    <row r="9" spans="1:5" x14ac:dyDescent="0.35">
      <c r="A9" s="76"/>
      <c r="B9" s="26"/>
      <c r="C9" s="26"/>
      <c r="D9" s="68"/>
      <c r="E9" s="68"/>
    </row>
    <row r="10" spans="1:5" x14ac:dyDescent="0.35">
      <c r="A10" s="76"/>
      <c r="B10" s="26"/>
      <c r="C10" s="26"/>
      <c r="D10" s="68"/>
      <c r="E10" s="68"/>
    </row>
    <row r="11" spans="1:5" x14ac:dyDescent="0.35">
      <c r="A11" s="76"/>
      <c r="B11" s="26"/>
      <c r="C11" s="26"/>
      <c r="D11" s="68"/>
      <c r="E11" s="68"/>
    </row>
    <row r="12" spans="1:5" x14ac:dyDescent="0.35">
      <c r="A12" s="76"/>
      <c r="B12" s="26"/>
      <c r="C12" s="26"/>
      <c r="D12" s="68"/>
      <c r="E12" s="68"/>
    </row>
    <row r="13" spans="1:5" x14ac:dyDescent="0.35">
      <c r="A13" s="76"/>
      <c r="B13" s="26"/>
      <c r="C13" s="26"/>
      <c r="D13" s="68"/>
      <c r="E13" s="68"/>
    </row>
    <row r="14" spans="1:5" x14ac:dyDescent="0.35">
      <c r="A14" s="76"/>
      <c r="B14" s="26"/>
      <c r="C14" s="26"/>
      <c r="D14" s="68"/>
      <c r="E14" s="68"/>
    </row>
    <row r="15" spans="1:5" x14ac:dyDescent="0.35">
      <c r="A15" s="76"/>
      <c r="B15" s="26"/>
      <c r="C15" s="26"/>
      <c r="D15" s="68"/>
      <c r="E15" s="68"/>
    </row>
    <row r="16" spans="1:5" x14ac:dyDescent="0.35">
      <c r="A16" s="76"/>
      <c r="B16" s="26"/>
      <c r="C16" s="26"/>
      <c r="D16" s="68"/>
      <c r="E16" s="68"/>
    </row>
    <row r="17" spans="1:5" x14ac:dyDescent="0.35">
      <c r="A17" s="76"/>
      <c r="B17" s="26"/>
      <c r="C17" s="26"/>
      <c r="D17" s="68"/>
      <c r="E17" s="68"/>
    </row>
    <row r="18" spans="1:5" x14ac:dyDescent="0.35">
      <c r="A18" s="76"/>
      <c r="B18" s="26"/>
      <c r="C18" s="26"/>
      <c r="D18" s="68"/>
      <c r="E18" s="68"/>
    </row>
    <row r="19" spans="1:5" x14ac:dyDescent="0.35">
      <c r="A19" s="76"/>
      <c r="B19" s="26"/>
      <c r="C19" s="26"/>
      <c r="D19" s="68"/>
      <c r="E19" s="68"/>
    </row>
    <row r="20" spans="1:5" x14ac:dyDescent="0.35">
      <c r="A20" s="76"/>
      <c r="B20" s="26"/>
      <c r="C20" s="26"/>
      <c r="D20" s="68"/>
      <c r="E20" s="68"/>
    </row>
    <row r="21" spans="1:5" x14ac:dyDescent="0.35">
      <c r="A21" s="76"/>
      <c r="B21" s="26"/>
      <c r="C21" s="26"/>
      <c r="D21" s="68"/>
      <c r="E21" s="68"/>
    </row>
    <row r="22" spans="1:5" x14ac:dyDescent="0.35">
      <c r="A22" s="76"/>
      <c r="B22" s="26"/>
      <c r="C22" s="26"/>
      <c r="D22" s="68"/>
      <c r="E22" s="68"/>
    </row>
    <row r="23" spans="1:5" x14ac:dyDescent="0.35">
      <c r="A23" s="76"/>
      <c r="B23" s="26"/>
      <c r="C23" s="26"/>
      <c r="D23" s="68"/>
      <c r="E23" s="68"/>
    </row>
    <row r="24" spans="1:5" x14ac:dyDescent="0.35">
      <c r="A24" s="76"/>
      <c r="B24" s="26"/>
      <c r="C24" s="26"/>
      <c r="D24" s="68"/>
      <c r="E24" s="68"/>
    </row>
    <row r="25" spans="1:5" x14ac:dyDescent="0.35">
      <c r="A25" s="76"/>
      <c r="B25" s="26"/>
      <c r="C25" s="26"/>
      <c r="D25" s="68"/>
      <c r="E25" s="68"/>
    </row>
    <row r="26" spans="1:5" x14ac:dyDescent="0.35">
      <c r="A26" s="76"/>
      <c r="B26" s="26"/>
      <c r="C26" s="26"/>
      <c r="D26" s="68"/>
      <c r="E26" s="68"/>
    </row>
    <row r="27" spans="1:5" x14ac:dyDescent="0.35">
      <c r="A27" s="76"/>
      <c r="B27" s="26"/>
      <c r="C27" s="26"/>
      <c r="D27" s="68"/>
      <c r="E27" s="68"/>
    </row>
  </sheetData>
  <sheetProtection algorithmName="SHA-512" hashValue="yonrhfb5uaydRU34vZkE3pQAr02MDl5fhnfpz5ec2BMl6unE7vJ3x0b2fFuILy/ATzkdHwhB2srgegaRT7zfPw==" saltValue="uFoWxsnI4T1helwmgdFGDQ==" spinCount="100000" sheet="1" objects="1" scenarios="1"/>
  <phoneticPr fontId="11" type="noConversion"/>
  <pageMargins left="0.7" right="0.7" top="0.75" bottom="0.75" header="0.3" footer="0.3"/>
  <headerFooter>
    <oddHeader>&amp;C&amp;"Calibri"&amp;12&amp;KFF0000 OFFICIAL&amp;1#_x000D_</oddHeader>
    <oddFooter>&amp;C_x000D_&amp;1#&amp;"Calibri"&amp;12&amp;KFF0000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0D984-C669-465A-912D-C8291159B96F}">
  <sheetPr>
    <tabColor theme="9" tint="0.79998168889431442"/>
  </sheetPr>
  <dimension ref="A1:F20"/>
  <sheetViews>
    <sheetView workbookViewId="0">
      <pane xSplit="1" ySplit="1" topLeftCell="B2" activePane="bottomRight" state="frozen"/>
      <selection pane="topRight" activeCell="C1" sqref="C1"/>
      <selection pane="bottomLeft" activeCell="A2" sqref="A2"/>
      <selection pane="bottomRight"/>
    </sheetView>
  </sheetViews>
  <sheetFormatPr defaultColWidth="8.7265625" defaultRowHeight="14.5" x14ac:dyDescent="0.35"/>
  <cols>
    <col min="1" max="1" width="20.6328125" style="88" customWidth="1"/>
    <col min="2" max="3" width="17.54296875" style="91" customWidth="1"/>
    <col min="4" max="4" width="14.6328125" style="91" customWidth="1"/>
    <col min="5" max="5" width="19.6328125" style="91" customWidth="1"/>
    <col min="6" max="6" width="19.6328125" style="76" customWidth="1"/>
    <col min="7" max="16384" width="8.7265625" style="3"/>
  </cols>
  <sheetData>
    <row r="1" spans="1:6" ht="40" customHeight="1" x14ac:dyDescent="0.35">
      <c r="A1" s="8" t="s">
        <v>26</v>
      </c>
      <c r="B1" s="2" t="s">
        <v>27</v>
      </c>
      <c r="C1" s="2" t="s">
        <v>28</v>
      </c>
      <c r="D1" s="2" t="s">
        <v>49</v>
      </c>
      <c r="E1" s="2" t="s">
        <v>96</v>
      </c>
      <c r="F1" s="27" t="s">
        <v>97</v>
      </c>
    </row>
    <row r="2" spans="1:6" x14ac:dyDescent="0.35">
      <c r="A2" s="88" t="s">
        <v>113</v>
      </c>
      <c r="B2" s="89">
        <f>licence_dates!B2</f>
        <v>47689</v>
      </c>
      <c r="C2" s="89">
        <f>licence_dates!C2</f>
        <v>52614</v>
      </c>
      <c r="D2" s="90">
        <f>licence_dates!D2</f>
        <v>4926</v>
      </c>
      <c r="E2" s="71">
        <f>S7_fwd_valuations!E2</f>
        <v>1.8728537987539325E-2</v>
      </c>
      <c r="F2" s="71">
        <f>E2*((1-(1/(1+discount_rate!$C$3))^($D2))/(1-(1/(1+discount_rate!$C$3))^365))</f>
        <v>0.15963996223771335</v>
      </c>
    </row>
    <row r="3" spans="1:6" x14ac:dyDescent="0.35">
      <c r="A3" s="88" t="s">
        <v>114</v>
      </c>
      <c r="B3" s="89">
        <f>licence_dates!B3</f>
        <v>47392</v>
      </c>
      <c r="C3" s="89">
        <f>licence_dates!C3</f>
        <v>52614</v>
      </c>
      <c r="D3" s="90">
        <f>licence_dates!D3</f>
        <v>5223</v>
      </c>
      <c r="E3" s="71">
        <f>S7_fwd_valuations!E3</f>
        <v>1.8429176451083485E-2</v>
      </c>
      <c r="F3" s="71">
        <f>E3*((1-(1/(1+discount_rate!$C$3))^($D3))/(1-(1/(1+discount_rate!$C$3))^365))</f>
        <v>0.16211872294884294</v>
      </c>
    </row>
    <row r="4" spans="1:6" x14ac:dyDescent="0.35">
      <c r="B4" s="89"/>
      <c r="C4" s="89"/>
      <c r="D4" s="90"/>
      <c r="E4" s="90"/>
    </row>
    <row r="5" spans="1:6" x14ac:dyDescent="0.35">
      <c r="B5" s="89"/>
      <c r="C5" s="89"/>
      <c r="D5" s="90"/>
      <c r="E5" s="90"/>
    </row>
    <row r="6" spans="1:6" x14ac:dyDescent="0.35">
      <c r="B6" s="89"/>
      <c r="C6" s="89"/>
      <c r="D6" s="90"/>
      <c r="E6" s="90"/>
    </row>
    <row r="7" spans="1:6" x14ac:dyDescent="0.35">
      <c r="B7" s="89"/>
      <c r="C7" s="89"/>
      <c r="D7" s="90"/>
      <c r="E7" s="90"/>
    </row>
    <row r="8" spans="1:6" x14ac:dyDescent="0.35">
      <c r="B8" s="89"/>
      <c r="C8" s="89"/>
      <c r="D8" s="90"/>
      <c r="E8" s="90"/>
    </row>
    <row r="9" spans="1:6" x14ac:dyDescent="0.35">
      <c r="A9" s="8"/>
      <c r="B9" s="2"/>
      <c r="C9" s="2"/>
      <c r="D9" s="2"/>
      <c r="E9" s="2"/>
    </row>
    <row r="10" spans="1:6" x14ac:dyDescent="0.35">
      <c r="B10" s="89"/>
      <c r="C10" s="90"/>
      <c r="D10" s="71"/>
      <c r="E10" s="71"/>
    </row>
    <row r="11" spans="1:6" x14ac:dyDescent="0.35">
      <c r="B11" s="89"/>
      <c r="C11" s="90"/>
      <c r="D11" s="71"/>
      <c r="E11" s="71"/>
    </row>
    <row r="12" spans="1:6" x14ac:dyDescent="0.35">
      <c r="A12" s="76"/>
      <c r="B12" s="76"/>
      <c r="C12" s="76"/>
      <c r="D12" s="76"/>
      <c r="E12" s="76"/>
    </row>
    <row r="13" spans="1:6" x14ac:dyDescent="0.35">
      <c r="A13" s="76"/>
      <c r="B13" s="76"/>
      <c r="C13" s="76"/>
      <c r="D13" s="76"/>
      <c r="E13" s="76"/>
    </row>
    <row r="14" spans="1:6" x14ac:dyDescent="0.35">
      <c r="A14" s="76"/>
      <c r="B14" s="76"/>
      <c r="C14" s="76"/>
      <c r="D14" s="76"/>
      <c r="E14" s="76"/>
    </row>
    <row r="15" spans="1:6" x14ac:dyDescent="0.35">
      <c r="A15" s="76"/>
      <c r="B15" s="76"/>
      <c r="C15" s="76"/>
      <c r="D15" s="76"/>
      <c r="E15" s="76"/>
    </row>
    <row r="16" spans="1:6" x14ac:dyDescent="0.35">
      <c r="A16" s="76"/>
      <c r="B16" s="76"/>
      <c r="C16" s="76"/>
      <c r="D16" s="76"/>
      <c r="E16" s="76"/>
    </row>
    <row r="17" spans="2:5" x14ac:dyDescent="0.35">
      <c r="B17" s="89"/>
      <c r="C17" s="89"/>
      <c r="D17" s="90"/>
      <c r="E17" s="90"/>
    </row>
    <row r="18" spans="2:5" x14ac:dyDescent="0.35">
      <c r="B18" s="89"/>
      <c r="C18" s="89"/>
      <c r="D18" s="90"/>
      <c r="E18" s="90"/>
    </row>
    <row r="19" spans="2:5" x14ac:dyDescent="0.35">
      <c r="B19" s="89"/>
      <c r="C19" s="89"/>
      <c r="D19" s="90"/>
      <c r="E19" s="90"/>
    </row>
    <row r="20" spans="2:5" x14ac:dyDescent="0.35">
      <c r="B20" s="89"/>
      <c r="C20" s="89"/>
      <c r="D20" s="90"/>
      <c r="E20" s="90"/>
    </row>
  </sheetData>
  <sheetProtection algorithmName="SHA-512" hashValue="QwGtD2cSWaVTET6L9M6Az3b7HKIgSdt8ccy2vGzktteIvzf+rioOabsWcwkxNjZXId16Lpl9hRWXs/mkUwO3xg==" saltValue="lt6VCR07K2ZOGbR7Npmvyw=="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2AD11-5660-4718-A079-26BFC547D8DC}">
  <sheetPr>
    <tabColor theme="7" tint="0.79998168889431442"/>
  </sheetPr>
  <dimension ref="A1:B3"/>
  <sheetViews>
    <sheetView workbookViewId="0">
      <pane ySplit="1" topLeftCell="A2" activePane="bottomLeft" state="frozen"/>
      <selection pane="bottomLeft"/>
    </sheetView>
  </sheetViews>
  <sheetFormatPr defaultColWidth="8.7265625" defaultRowHeight="14.5" x14ac:dyDescent="0.35"/>
  <cols>
    <col min="1" max="1" width="32.54296875" style="3" customWidth="1"/>
    <col min="2" max="2" width="10.453125" style="3" customWidth="1"/>
    <col min="3" max="16384" width="8.7265625" style="3"/>
  </cols>
  <sheetData>
    <row r="1" spans="1:2" x14ac:dyDescent="0.35">
      <c r="A1" s="4" t="s">
        <v>17</v>
      </c>
      <c r="B1" s="5" t="s">
        <v>18</v>
      </c>
    </row>
    <row r="2" spans="1:2" x14ac:dyDescent="0.35">
      <c r="A2" s="3" t="s">
        <v>19</v>
      </c>
      <c r="B2" s="6">
        <v>0.7</v>
      </c>
    </row>
    <row r="3" spans="1:2" x14ac:dyDescent="0.35">
      <c r="A3" s="3" t="s">
        <v>20</v>
      </c>
      <c r="B3" s="6">
        <v>0.1</v>
      </c>
    </row>
  </sheetData>
  <sheetProtection algorithmName="SHA-512" hashValue="NzNhtyen7/khOa1rux6T3FnNhdY7dI/bfLBEGI3UdD528SmlGfsMf+cWcZ3gvvzmuEvplUbUTZpoenkqQbalbg==" saltValue="QlIuP6GVkzhDA/x5fXruNw=="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EE521-1198-4582-AD43-A3F63D4B4589}">
  <sheetPr>
    <tabColor theme="7" tint="0.79998168889431442"/>
  </sheetPr>
  <dimension ref="A1:C3"/>
  <sheetViews>
    <sheetView workbookViewId="0">
      <pane ySplit="1" topLeftCell="A2" activePane="bottomLeft" state="frozen"/>
      <selection pane="bottomLeft"/>
    </sheetView>
  </sheetViews>
  <sheetFormatPr defaultColWidth="8.7265625" defaultRowHeight="14.5" x14ac:dyDescent="0.35"/>
  <cols>
    <col min="1" max="1" width="20.453125" style="3" customWidth="1"/>
    <col min="2" max="2" width="21.1796875" style="3" bestFit="1" customWidth="1"/>
    <col min="3" max="3" width="14.453125" style="3" customWidth="1"/>
    <col min="4" max="16384" width="8.7265625" style="3"/>
  </cols>
  <sheetData>
    <row r="1" spans="1:3" x14ac:dyDescent="0.35">
      <c r="A1" s="4" t="s">
        <v>21</v>
      </c>
      <c r="B1" s="4" t="s">
        <v>22</v>
      </c>
      <c r="C1" s="5" t="s">
        <v>4</v>
      </c>
    </row>
    <row r="2" spans="1:3" x14ac:dyDescent="0.35">
      <c r="A2" s="3" t="s">
        <v>23</v>
      </c>
      <c r="B2" s="3" t="s">
        <v>24</v>
      </c>
      <c r="C2" s="7">
        <v>8.4900000000000003E-2</v>
      </c>
    </row>
    <row r="3" spans="1:3" x14ac:dyDescent="0.35">
      <c r="A3" s="3" t="s">
        <v>23</v>
      </c>
      <c r="B3" s="3" t="s">
        <v>25</v>
      </c>
      <c r="C3" s="7">
        <v>2.2327921582387944E-4</v>
      </c>
    </row>
  </sheetData>
  <sheetProtection algorithmName="SHA-512" hashValue="E5bJO2Y7eUwWFhSVw0XklrhMkNPXiMvGpiuoPHGIybNLvI2KPJMZ8P4w9Ub2v17Z7A4wStp/xg1mZ7JUqBhugQ==" saltValue="edjoN3T9qx9gP1H61N9erw=="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AD7D2-1DCB-4015-9E9E-70F1794BAAC3}">
  <sheetPr>
    <tabColor theme="7" tint="0.79998168889431442"/>
  </sheetPr>
  <dimension ref="A1:D3"/>
  <sheetViews>
    <sheetView workbookViewId="0">
      <pane ySplit="1" topLeftCell="A2" activePane="bottomLeft" state="frozen"/>
      <selection pane="bottomLeft"/>
    </sheetView>
  </sheetViews>
  <sheetFormatPr defaultColWidth="8.7265625" defaultRowHeight="14.5" x14ac:dyDescent="0.35"/>
  <cols>
    <col min="1" max="1" width="13.81640625" customWidth="1"/>
    <col min="2" max="3" width="17.54296875" customWidth="1"/>
    <col min="4" max="4" width="15.453125" customWidth="1"/>
    <col min="5" max="16384" width="8.7265625" style="3"/>
  </cols>
  <sheetData>
    <row r="1" spans="1:4" ht="14.5" customHeight="1" x14ac:dyDescent="0.35">
      <c r="A1" s="8" t="s">
        <v>26</v>
      </c>
      <c r="B1" s="2" t="s">
        <v>27</v>
      </c>
      <c r="C1" s="2" t="s">
        <v>28</v>
      </c>
      <c r="D1" s="2" t="s">
        <v>49</v>
      </c>
    </row>
    <row r="2" spans="1:4" x14ac:dyDescent="0.35">
      <c r="A2" s="43" t="s">
        <v>113</v>
      </c>
      <c r="B2" s="57">
        <v>47689</v>
      </c>
      <c r="C2" s="57">
        <v>52614</v>
      </c>
      <c r="D2" s="58">
        <v>4926</v>
      </c>
    </row>
    <row r="3" spans="1:4" x14ac:dyDescent="0.35">
      <c r="A3" s="43" t="s">
        <v>114</v>
      </c>
      <c r="B3" s="57">
        <v>47392</v>
      </c>
      <c r="C3" s="57">
        <v>52614</v>
      </c>
      <c r="D3" s="58">
        <v>5223</v>
      </c>
    </row>
  </sheetData>
  <sheetProtection algorithmName="SHA-512" hashValue="ZdIWDD6DinUSAzFJcRyywbh5KkkD9YQxnBXXRTJ2LeJzaI8WO3stvUj4uwbU8ptwQjjI8KqUoYaIHCsdiiDEtA==" saltValue="sfTwRqgAS3d+zivRZSaZMg=="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EEEC-AE1C-4D1A-9DAE-224E1B28D679}">
  <sheetPr>
    <tabColor theme="7" tint="0.79998168889431442"/>
  </sheetPr>
  <dimension ref="A1:H69"/>
  <sheetViews>
    <sheetView workbookViewId="0">
      <pane ySplit="1" topLeftCell="A2" activePane="bottomLeft" state="frozen"/>
      <selection pane="bottomLeft"/>
    </sheetView>
  </sheetViews>
  <sheetFormatPr defaultColWidth="8.7265625" defaultRowHeight="14.5" x14ac:dyDescent="0.35"/>
  <cols>
    <col min="1" max="1" width="9" style="59" customWidth="1"/>
    <col min="2" max="2" width="29.453125" style="60" customWidth="1"/>
    <col min="3" max="3" width="109.453125" style="60" customWidth="1"/>
    <col min="4" max="4" width="18.453125" style="65" customWidth="1"/>
    <col min="5" max="16384" width="8.7265625" style="3"/>
  </cols>
  <sheetData>
    <row r="1" spans="1:7" s="14" customFormat="1" x14ac:dyDescent="0.35">
      <c r="A1" s="23" t="s">
        <v>29</v>
      </c>
      <c r="B1" s="11" t="s">
        <v>30</v>
      </c>
      <c r="C1" s="11" t="s">
        <v>31</v>
      </c>
      <c r="D1" s="10" t="s">
        <v>32</v>
      </c>
    </row>
    <row r="2" spans="1:7" x14ac:dyDescent="0.35">
      <c r="A2" s="59">
        <v>2009</v>
      </c>
      <c r="B2" s="60" t="s">
        <v>19</v>
      </c>
      <c r="C2" s="60" t="s">
        <v>33</v>
      </c>
      <c r="D2" s="61">
        <v>53237.00776423121</v>
      </c>
      <c r="G2"/>
    </row>
    <row r="3" spans="1:7" x14ac:dyDescent="0.35">
      <c r="A3" s="59">
        <v>2010</v>
      </c>
      <c r="B3" s="60" t="s">
        <v>19</v>
      </c>
      <c r="C3" s="60" t="s">
        <v>33</v>
      </c>
      <c r="D3" s="61">
        <v>53578.812504975904</v>
      </c>
      <c r="G3"/>
    </row>
    <row r="4" spans="1:7" x14ac:dyDescent="0.35">
      <c r="A4" s="59">
        <v>2011</v>
      </c>
      <c r="B4" s="60" t="s">
        <v>19</v>
      </c>
      <c r="C4" s="60" t="s">
        <v>33</v>
      </c>
      <c r="D4" s="61">
        <v>54111.357240335987</v>
      </c>
      <c r="G4"/>
    </row>
    <row r="5" spans="1:7" x14ac:dyDescent="0.35">
      <c r="A5" s="59">
        <v>2012</v>
      </c>
      <c r="B5" s="60" t="s">
        <v>19</v>
      </c>
      <c r="C5" s="60" t="s">
        <v>33</v>
      </c>
      <c r="D5" s="61">
        <v>55257.573928736187</v>
      </c>
      <c r="G5"/>
    </row>
    <row r="6" spans="1:7" x14ac:dyDescent="0.35">
      <c r="A6" s="59">
        <v>2013</v>
      </c>
      <c r="B6" s="60" t="s">
        <v>19</v>
      </c>
      <c r="C6" s="60" t="s">
        <v>33</v>
      </c>
      <c r="D6" s="61">
        <v>55728.017403571932</v>
      </c>
      <c r="G6"/>
    </row>
    <row r="7" spans="1:7" x14ac:dyDescent="0.35">
      <c r="A7" s="59">
        <v>2014</v>
      </c>
      <c r="B7" s="60" t="s">
        <v>19</v>
      </c>
      <c r="C7" s="60" t="s">
        <v>33</v>
      </c>
      <c r="D7" s="61">
        <v>56327.853306327721</v>
      </c>
      <c r="G7"/>
    </row>
    <row r="8" spans="1:7" x14ac:dyDescent="0.35">
      <c r="A8" s="59">
        <v>2015</v>
      </c>
      <c r="B8" s="60" t="s">
        <v>19</v>
      </c>
      <c r="C8" s="60" t="s">
        <v>33</v>
      </c>
      <c r="D8" s="61">
        <v>56739.02653465933</v>
      </c>
      <c r="G8"/>
    </row>
    <row r="9" spans="1:7" x14ac:dyDescent="0.35">
      <c r="A9" s="59">
        <v>2016</v>
      </c>
      <c r="B9" s="60" t="s">
        <v>19</v>
      </c>
      <c r="C9" s="60" t="s">
        <v>33</v>
      </c>
      <c r="D9" s="61">
        <v>57401.066226893934</v>
      </c>
      <c r="G9"/>
    </row>
    <row r="10" spans="1:7" x14ac:dyDescent="0.35">
      <c r="A10" s="59">
        <v>2017</v>
      </c>
      <c r="B10" s="60" t="s">
        <v>19</v>
      </c>
      <c r="C10" s="60" t="s">
        <v>33</v>
      </c>
      <c r="D10" s="61">
        <v>57750.64822216882</v>
      </c>
      <c r="G10"/>
    </row>
    <row r="11" spans="1:7" x14ac:dyDescent="0.35">
      <c r="A11" s="59">
        <v>2018</v>
      </c>
      <c r="B11" s="60" t="s">
        <v>19</v>
      </c>
      <c r="C11" s="60" t="s">
        <v>33</v>
      </c>
      <c r="D11" s="61">
        <v>58530.782169711711</v>
      </c>
      <c r="G11"/>
    </row>
    <row r="12" spans="1:7" x14ac:dyDescent="0.35">
      <c r="A12" s="59">
        <v>2019</v>
      </c>
      <c r="B12" s="60" t="s">
        <v>19</v>
      </c>
      <c r="C12" s="60" t="s">
        <v>33</v>
      </c>
      <c r="D12" s="61">
        <v>58924.733646241955</v>
      </c>
      <c r="G12"/>
    </row>
    <row r="13" spans="1:7" x14ac:dyDescent="0.35">
      <c r="A13" s="59">
        <v>2020</v>
      </c>
      <c r="B13" s="60" t="s">
        <v>19</v>
      </c>
      <c r="C13" s="60" t="s">
        <v>33</v>
      </c>
      <c r="D13" s="61">
        <v>58132.798523626036</v>
      </c>
      <c r="G13"/>
    </row>
    <row r="14" spans="1:7" x14ac:dyDescent="0.35">
      <c r="A14" s="59">
        <v>2021</v>
      </c>
      <c r="B14" s="60" t="s">
        <v>19</v>
      </c>
      <c r="C14" s="60" t="s">
        <v>33</v>
      </c>
      <c r="D14" s="61">
        <v>59276.503107196957</v>
      </c>
      <c r="G14"/>
    </row>
    <row r="15" spans="1:7" x14ac:dyDescent="0.35">
      <c r="A15" s="59">
        <v>2022</v>
      </c>
      <c r="B15" s="60" t="s">
        <v>19</v>
      </c>
      <c r="C15" s="60" t="s">
        <v>33</v>
      </c>
      <c r="D15" s="61">
        <v>61009.807714740316</v>
      </c>
      <c r="G15"/>
    </row>
    <row r="16" spans="1:7" x14ac:dyDescent="0.35">
      <c r="A16" s="59">
        <v>2023</v>
      </c>
      <c r="B16" s="60" t="s">
        <v>19</v>
      </c>
      <c r="C16" s="60" t="s">
        <v>33</v>
      </c>
      <c r="D16" s="61">
        <v>61598.17760899158</v>
      </c>
      <c r="G16"/>
    </row>
    <row r="17" spans="1:7" x14ac:dyDescent="0.35">
      <c r="A17" s="59">
        <v>2024</v>
      </c>
      <c r="B17" s="60" t="s">
        <v>19</v>
      </c>
      <c r="C17" s="60" t="s">
        <v>33</v>
      </c>
      <c r="D17" s="61">
        <v>61211.896763730285</v>
      </c>
      <c r="G17"/>
    </row>
    <row r="18" spans="1:7" ht="29" x14ac:dyDescent="0.35">
      <c r="A18" s="59">
        <v>2025</v>
      </c>
      <c r="B18" s="60" t="s">
        <v>19</v>
      </c>
      <c r="C18" s="62" t="s">
        <v>156</v>
      </c>
      <c r="D18" s="61">
        <v>61211.896763730285</v>
      </c>
      <c r="G18"/>
    </row>
    <row r="19" spans="1:7" x14ac:dyDescent="0.35">
      <c r="A19" s="59">
        <v>2009</v>
      </c>
      <c r="B19" s="60" t="s">
        <v>20</v>
      </c>
      <c r="C19" s="60" t="s">
        <v>34</v>
      </c>
      <c r="D19" s="63">
        <v>2.823588378480403</v>
      </c>
    </row>
    <row r="20" spans="1:7" x14ac:dyDescent="0.35">
      <c r="A20" s="59">
        <v>2010</v>
      </c>
      <c r="B20" s="60" t="s">
        <v>20</v>
      </c>
      <c r="C20" s="60" t="s">
        <v>34</v>
      </c>
      <c r="D20" s="63">
        <v>2.867858584017807</v>
      </c>
    </row>
    <row r="21" spans="1:7" x14ac:dyDescent="0.35">
      <c r="A21" s="59">
        <v>2011</v>
      </c>
      <c r="B21" s="60" t="s">
        <v>20</v>
      </c>
      <c r="C21" s="60" t="s">
        <v>34</v>
      </c>
      <c r="D21" s="63">
        <v>2.9079864103198263</v>
      </c>
    </row>
    <row r="22" spans="1:7" x14ac:dyDescent="0.35">
      <c r="A22" s="59">
        <v>2012</v>
      </c>
      <c r="B22" s="60" t="s">
        <v>20</v>
      </c>
      <c r="C22" s="60" t="s">
        <v>34</v>
      </c>
      <c r="D22" s="63">
        <v>2.9592003696809548</v>
      </c>
    </row>
    <row r="23" spans="1:7" x14ac:dyDescent="0.35">
      <c r="A23" s="59">
        <v>2013</v>
      </c>
      <c r="B23" s="60" t="s">
        <v>20</v>
      </c>
      <c r="C23" s="60" t="s">
        <v>34</v>
      </c>
      <c r="D23" s="63">
        <v>3.0105735261575308</v>
      </c>
    </row>
    <row r="24" spans="1:7" x14ac:dyDescent="0.35">
      <c r="A24" s="59">
        <v>2014</v>
      </c>
      <c r="B24" s="60" t="s">
        <v>20</v>
      </c>
      <c r="C24" s="60" t="s">
        <v>34</v>
      </c>
      <c r="D24" s="63">
        <v>3.0558147950483581</v>
      </c>
    </row>
    <row r="25" spans="1:7" x14ac:dyDescent="0.35">
      <c r="A25" s="59">
        <v>2015</v>
      </c>
      <c r="B25" s="60" t="s">
        <v>20</v>
      </c>
      <c r="C25" s="60" t="s">
        <v>34</v>
      </c>
      <c r="D25" s="63">
        <v>3.1001125964880307</v>
      </c>
    </row>
    <row r="26" spans="1:7" x14ac:dyDescent="0.35">
      <c r="A26" s="59">
        <v>2016</v>
      </c>
      <c r="B26" s="60" t="s">
        <v>20</v>
      </c>
      <c r="C26" s="60" t="s">
        <v>34</v>
      </c>
      <c r="D26" s="63">
        <v>3.1449355305888442</v>
      </c>
    </row>
    <row r="27" spans="1:7" x14ac:dyDescent="0.35">
      <c r="A27" s="59">
        <v>2017</v>
      </c>
      <c r="B27" s="60" t="s">
        <v>20</v>
      </c>
      <c r="C27" s="60" t="s">
        <v>34</v>
      </c>
      <c r="D27" s="63">
        <v>3.1971560136349098</v>
      </c>
    </row>
    <row r="28" spans="1:7" x14ac:dyDescent="0.35">
      <c r="A28" s="59">
        <v>2018</v>
      </c>
      <c r="B28" s="60" t="s">
        <v>20</v>
      </c>
      <c r="C28" s="60" t="s">
        <v>34</v>
      </c>
      <c r="D28" s="63">
        <v>3.2453449158998549</v>
      </c>
    </row>
    <row r="29" spans="1:7" x14ac:dyDescent="0.35">
      <c r="A29" s="59">
        <v>2019</v>
      </c>
      <c r="B29" s="60" t="s">
        <v>20</v>
      </c>
      <c r="C29" s="60" t="s">
        <v>34</v>
      </c>
      <c r="D29" s="63">
        <v>3.2936505625310386</v>
      </c>
    </row>
    <row r="30" spans="1:7" x14ac:dyDescent="0.35">
      <c r="A30" s="59">
        <v>2020</v>
      </c>
      <c r="B30" s="60" t="s">
        <v>20</v>
      </c>
      <c r="C30" s="60" t="s">
        <v>34</v>
      </c>
      <c r="D30" s="63">
        <v>3.3345269513079789</v>
      </c>
    </row>
    <row r="31" spans="1:7" x14ac:dyDescent="0.35">
      <c r="A31" s="59">
        <v>2021</v>
      </c>
      <c r="B31" s="60" t="s">
        <v>20</v>
      </c>
      <c r="C31" s="60" t="s">
        <v>34</v>
      </c>
      <c r="D31" s="63">
        <v>3.3392284471439231</v>
      </c>
    </row>
    <row r="32" spans="1:7" x14ac:dyDescent="0.35">
      <c r="A32" s="59">
        <v>2022</v>
      </c>
      <c r="B32" s="60" t="s">
        <v>20</v>
      </c>
      <c r="C32" s="60" t="s">
        <v>34</v>
      </c>
      <c r="D32" s="63">
        <v>3.3819983567385421</v>
      </c>
    </row>
    <row r="33" spans="1:8" x14ac:dyDescent="0.35">
      <c r="A33" s="59">
        <v>2023</v>
      </c>
      <c r="B33" s="60" t="s">
        <v>20</v>
      </c>
      <c r="C33" s="62" t="s">
        <v>34</v>
      </c>
      <c r="D33" s="63">
        <v>3.4657928606529884</v>
      </c>
    </row>
    <row r="34" spans="1:8" ht="29" x14ac:dyDescent="0.35">
      <c r="A34" s="59">
        <v>2024</v>
      </c>
      <c r="B34" s="60" t="s">
        <v>20</v>
      </c>
      <c r="C34" s="62" t="s">
        <v>157</v>
      </c>
      <c r="D34" s="63">
        <v>3.5375763211326219</v>
      </c>
    </row>
    <row r="35" spans="1:8" ht="29" x14ac:dyDescent="0.35">
      <c r="A35" s="59">
        <v>2025</v>
      </c>
      <c r="B35" s="60" t="s">
        <v>20</v>
      </c>
      <c r="C35" s="62" t="s">
        <v>158</v>
      </c>
      <c r="D35" s="63">
        <v>3.5375763211326219</v>
      </c>
    </row>
    <row r="36" spans="1:8" x14ac:dyDescent="0.35">
      <c r="A36" s="59">
        <v>2009</v>
      </c>
      <c r="B36" s="60" t="s">
        <v>35</v>
      </c>
      <c r="C36" s="60" t="s">
        <v>36</v>
      </c>
      <c r="D36" s="64">
        <v>1.282188810084518</v>
      </c>
      <c r="H36"/>
    </row>
    <row r="37" spans="1:8" x14ac:dyDescent="0.35">
      <c r="A37" s="59">
        <v>2010</v>
      </c>
      <c r="B37" s="60" t="s">
        <v>35</v>
      </c>
      <c r="C37" s="60" t="s">
        <v>36</v>
      </c>
      <c r="D37" s="64">
        <v>1.0901594863867721</v>
      </c>
      <c r="H37"/>
    </row>
    <row r="38" spans="1:8" x14ac:dyDescent="0.35">
      <c r="A38" s="59">
        <v>2011</v>
      </c>
      <c r="B38" s="60" t="s">
        <v>35</v>
      </c>
      <c r="C38" s="60" t="s">
        <v>36</v>
      </c>
      <c r="D38" s="64">
        <v>0.96946320149673515</v>
      </c>
      <c r="H38"/>
    </row>
    <row r="39" spans="1:8" x14ac:dyDescent="0.35">
      <c r="A39" s="59">
        <v>2012</v>
      </c>
      <c r="B39" s="60" t="s">
        <v>35</v>
      </c>
      <c r="C39" s="60" t="s">
        <v>36</v>
      </c>
      <c r="D39" s="64">
        <v>0.96580103065870782</v>
      </c>
      <c r="H39"/>
    </row>
    <row r="40" spans="1:8" x14ac:dyDescent="0.35">
      <c r="A40" s="59">
        <v>2013</v>
      </c>
      <c r="B40" s="60" t="s">
        <v>35</v>
      </c>
      <c r="C40" s="60" t="s">
        <v>36</v>
      </c>
      <c r="D40" s="64">
        <v>1.0358430965205381</v>
      </c>
      <c r="H40"/>
    </row>
    <row r="41" spans="1:8" x14ac:dyDescent="0.35">
      <c r="A41" s="59">
        <v>2014</v>
      </c>
      <c r="B41" s="60" t="s">
        <v>35</v>
      </c>
      <c r="C41" s="60" t="s">
        <v>36</v>
      </c>
      <c r="D41" s="64">
        <v>1.109363292816917</v>
      </c>
      <c r="H41"/>
    </row>
    <row r="42" spans="1:8" x14ac:dyDescent="0.35">
      <c r="A42" s="59">
        <v>2015</v>
      </c>
      <c r="B42" s="60" t="s">
        <v>35</v>
      </c>
      <c r="C42" s="60" t="s">
        <v>36</v>
      </c>
      <c r="D42" s="64">
        <v>1.331090262455018</v>
      </c>
      <c r="H42"/>
    </row>
    <row r="43" spans="1:8" x14ac:dyDescent="0.35">
      <c r="A43" s="59">
        <v>2016</v>
      </c>
      <c r="B43" s="60" t="s">
        <v>35</v>
      </c>
      <c r="C43" s="60" t="s">
        <v>36</v>
      </c>
      <c r="D43" s="64">
        <v>1.3452139760194679</v>
      </c>
      <c r="H43"/>
    </row>
    <row r="44" spans="1:8" x14ac:dyDescent="0.35">
      <c r="A44" s="59">
        <v>2017</v>
      </c>
      <c r="B44" s="60" t="s">
        <v>35</v>
      </c>
      <c r="C44" s="60" t="s">
        <v>36</v>
      </c>
      <c r="D44" s="64">
        <v>1.3047580767159219</v>
      </c>
      <c r="H44"/>
    </row>
    <row r="45" spans="1:8" x14ac:dyDescent="0.35">
      <c r="A45" s="59">
        <v>2018</v>
      </c>
      <c r="B45" s="60" t="s">
        <v>35</v>
      </c>
      <c r="C45" s="60" t="s">
        <v>36</v>
      </c>
      <c r="D45" s="64">
        <v>1.338412146464508</v>
      </c>
      <c r="H45"/>
    </row>
    <row r="46" spans="1:8" x14ac:dyDescent="0.35">
      <c r="A46" s="59">
        <v>2019</v>
      </c>
      <c r="B46" s="60" t="s">
        <v>35</v>
      </c>
      <c r="C46" s="60" t="s">
        <v>36</v>
      </c>
      <c r="D46" s="64">
        <v>1.4385065442138181</v>
      </c>
      <c r="H46"/>
    </row>
    <row r="47" spans="1:8" x14ac:dyDescent="0.35">
      <c r="A47" s="59">
        <v>2020</v>
      </c>
      <c r="B47" s="60" t="s">
        <v>35</v>
      </c>
      <c r="C47" s="60" t="s">
        <v>36</v>
      </c>
      <c r="D47" s="64">
        <v>1.4530851184701601</v>
      </c>
      <c r="H47"/>
    </row>
    <row r="48" spans="1:8" x14ac:dyDescent="0.35">
      <c r="A48" s="59">
        <v>2021</v>
      </c>
      <c r="B48" s="60" t="s">
        <v>35</v>
      </c>
      <c r="C48" s="60" t="s">
        <v>36</v>
      </c>
      <c r="D48" s="64">
        <v>1.331224259570809</v>
      </c>
      <c r="H48"/>
    </row>
    <row r="49" spans="1:8" x14ac:dyDescent="0.35">
      <c r="A49" s="59">
        <v>2022</v>
      </c>
      <c r="B49" s="60" t="s">
        <v>35</v>
      </c>
      <c r="C49" s="60" t="s">
        <v>36</v>
      </c>
      <c r="D49" s="64">
        <v>1.441664458965217</v>
      </c>
      <c r="H49"/>
    </row>
    <row r="50" spans="1:8" x14ac:dyDescent="0.35">
      <c r="A50" s="59">
        <v>2023</v>
      </c>
      <c r="B50" s="60" t="s">
        <v>35</v>
      </c>
      <c r="C50" s="60" t="s">
        <v>36</v>
      </c>
      <c r="D50" s="64">
        <v>1.5051910656050851</v>
      </c>
      <c r="H50"/>
    </row>
    <row r="51" spans="1:8" x14ac:dyDescent="0.35">
      <c r="A51" s="59">
        <v>2024</v>
      </c>
      <c r="B51" s="60" t="s">
        <v>35</v>
      </c>
      <c r="C51" s="60" t="s">
        <v>36</v>
      </c>
      <c r="D51" s="64">
        <v>1.51535803855596</v>
      </c>
      <c r="H51"/>
    </row>
    <row r="52" spans="1:8" ht="29" x14ac:dyDescent="0.35">
      <c r="A52" s="59">
        <v>2025</v>
      </c>
      <c r="B52" s="60" t="s">
        <v>35</v>
      </c>
      <c r="C52" s="62" t="s">
        <v>159</v>
      </c>
      <c r="D52" s="64">
        <v>1.51535803855596</v>
      </c>
      <c r="E52" s="33"/>
      <c r="F52" s="33"/>
      <c r="G52" s="33"/>
      <c r="H52"/>
    </row>
    <row r="53" spans="1:8" x14ac:dyDescent="0.35">
      <c r="A53" s="59">
        <v>2009</v>
      </c>
      <c r="B53" s="60" t="s">
        <v>37</v>
      </c>
      <c r="C53" s="60" t="s">
        <v>38</v>
      </c>
      <c r="D53" s="64">
        <v>1.442566</v>
      </c>
      <c r="G53"/>
    </row>
    <row r="54" spans="1:8" x14ac:dyDescent="0.35">
      <c r="A54" s="59">
        <v>2010</v>
      </c>
      <c r="B54" s="60" t="s">
        <v>37</v>
      </c>
      <c r="C54" s="60" t="s">
        <v>38</v>
      </c>
      <c r="D54" s="64">
        <v>1.5036229999999999</v>
      </c>
      <c r="G54"/>
    </row>
    <row r="55" spans="1:8" x14ac:dyDescent="0.35">
      <c r="A55" s="59">
        <v>2011</v>
      </c>
      <c r="B55" s="60" t="s">
        <v>37</v>
      </c>
      <c r="C55" s="60" t="s">
        <v>38</v>
      </c>
      <c r="D55" s="64">
        <v>1.5110520000000001</v>
      </c>
      <c r="G55"/>
    </row>
    <row r="56" spans="1:8" x14ac:dyDescent="0.35">
      <c r="A56" s="59">
        <v>2012</v>
      </c>
      <c r="B56" s="60" t="s">
        <v>37</v>
      </c>
      <c r="C56" s="60" t="s">
        <v>38</v>
      </c>
      <c r="D56" s="64">
        <v>1.5401149999999999</v>
      </c>
      <c r="G56"/>
    </row>
    <row r="57" spans="1:8" x14ac:dyDescent="0.35">
      <c r="A57" s="59">
        <v>2013</v>
      </c>
      <c r="B57" s="60" t="s">
        <v>37</v>
      </c>
      <c r="C57" s="60" t="s">
        <v>38</v>
      </c>
      <c r="D57" s="64">
        <v>1.4471229999999999</v>
      </c>
      <c r="G57"/>
    </row>
    <row r="58" spans="1:8" x14ac:dyDescent="0.35">
      <c r="A58" s="59">
        <v>2014</v>
      </c>
      <c r="B58" s="60" t="s">
        <v>37</v>
      </c>
      <c r="C58" s="60" t="s">
        <v>38</v>
      </c>
      <c r="D58" s="64">
        <v>1.4524889999999999</v>
      </c>
      <c r="G58"/>
    </row>
    <row r="59" spans="1:8" x14ac:dyDescent="0.35">
      <c r="A59" s="59">
        <v>2015</v>
      </c>
      <c r="B59" s="60" t="s">
        <v>37</v>
      </c>
      <c r="C59" s="60" t="s">
        <v>38</v>
      </c>
      <c r="D59" s="64">
        <v>1.4740789999999999</v>
      </c>
      <c r="G59"/>
    </row>
    <row r="60" spans="1:8" x14ac:dyDescent="0.35">
      <c r="A60" s="59">
        <v>2016</v>
      </c>
      <c r="B60" s="60" t="s">
        <v>37</v>
      </c>
      <c r="C60" s="60" t="s">
        <v>38</v>
      </c>
      <c r="D60" s="64">
        <v>1.450156</v>
      </c>
      <c r="G60"/>
    </row>
    <row r="61" spans="1:8" x14ac:dyDescent="0.35">
      <c r="A61" s="59">
        <v>2017</v>
      </c>
      <c r="B61" s="60" t="s">
        <v>37</v>
      </c>
      <c r="C61" s="60" t="s">
        <v>38</v>
      </c>
      <c r="D61" s="64">
        <v>1.4775529999999999</v>
      </c>
      <c r="G61"/>
    </row>
    <row r="62" spans="1:8" x14ac:dyDescent="0.35">
      <c r="A62" s="59">
        <v>2018</v>
      </c>
      <c r="B62" s="60" t="s">
        <v>37</v>
      </c>
      <c r="C62" s="60" t="s">
        <v>38</v>
      </c>
      <c r="D62" s="64">
        <v>1.4704029999999999</v>
      </c>
      <c r="G62"/>
    </row>
    <row r="63" spans="1:8" x14ac:dyDescent="0.35">
      <c r="A63" s="59">
        <v>2019</v>
      </c>
      <c r="B63" s="60" t="s">
        <v>37</v>
      </c>
      <c r="C63" s="60" t="s">
        <v>38</v>
      </c>
      <c r="D63" s="64">
        <v>1.4592529999999999</v>
      </c>
      <c r="G63"/>
    </row>
    <row r="64" spans="1:8" x14ac:dyDescent="0.35">
      <c r="A64" s="59">
        <v>2020</v>
      </c>
      <c r="B64" s="60" t="s">
        <v>37</v>
      </c>
      <c r="C64" s="60" t="s">
        <v>38</v>
      </c>
      <c r="D64" s="64">
        <v>1.431163</v>
      </c>
      <c r="G64"/>
    </row>
    <row r="65" spans="1:7" x14ac:dyDescent="0.35">
      <c r="A65" s="59">
        <v>2021</v>
      </c>
      <c r="B65" s="60" t="s">
        <v>37</v>
      </c>
      <c r="C65" s="60" t="s">
        <v>38</v>
      </c>
      <c r="D65" s="64">
        <v>1.395724</v>
      </c>
      <c r="G65"/>
    </row>
    <row r="66" spans="1:7" x14ac:dyDescent="0.35">
      <c r="A66" s="59">
        <v>2022</v>
      </c>
      <c r="B66" s="60" t="s">
        <v>37</v>
      </c>
      <c r="C66" s="60" t="s">
        <v>38</v>
      </c>
      <c r="D66" s="64">
        <v>1.359891</v>
      </c>
      <c r="G66"/>
    </row>
    <row r="67" spans="1:7" x14ac:dyDescent="0.35">
      <c r="A67" s="59">
        <v>2023</v>
      </c>
      <c r="B67" s="60" t="s">
        <v>37</v>
      </c>
      <c r="C67" s="60" t="s">
        <v>38</v>
      </c>
      <c r="D67" s="64">
        <v>1.3661490000000001</v>
      </c>
      <c r="G67"/>
    </row>
    <row r="68" spans="1:7" x14ac:dyDescent="0.35">
      <c r="A68" s="59">
        <v>2024</v>
      </c>
      <c r="B68" s="60" t="s">
        <v>37</v>
      </c>
      <c r="C68" s="60" t="s">
        <v>38</v>
      </c>
      <c r="D68" s="65">
        <v>1.379937</v>
      </c>
      <c r="G68"/>
    </row>
    <row r="69" spans="1:7" ht="29" x14ac:dyDescent="0.35">
      <c r="A69" s="59">
        <v>2025</v>
      </c>
      <c r="B69" s="60" t="s">
        <v>37</v>
      </c>
      <c r="C69" s="62" t="s">
        <v>160</v>
      </c>
      <c r="D69" s="65">
        <v>1.379937</v>
      </c>
    </row>
  </sheetData>
  <sheetProtection algorithmName="SHA-512" hashValue="vGsqo2332bVe1IuudG66d/NOQyDAv+aJJMIntQg9rTGAMljhFDcDU7eboiyngMaGnGfrn6xSGnKNlIavjSkPNA==" saltValue="c7HoGLuQqI2wRlvmSi583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0363F-ECF0-43E4-A79A-4D86A82EB81C}">
  <sheetPr>
    <tabColor theme="7" tint="0.79998168889431442"/>
  </sheetPr>
  <dimension ref="A1:L43"/>
  <sheetViews>
    <sheetView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16" customWidth="1"/>
    <col min="2" max="2" width="20.6328125" style="6" customWidth="1"/>
    <col min="3" max="3" width="17.54296875" style="6" customWidth="1"/>
    <col min="4" max="4" width="15.7265625" style="6" customWidth="1"/>
    <col min="5" max="5" width="16" style="6" customWidth="1"/>
    <col min="6" max="6" width="16.453125" style="44" customWidth="1"/>
    <col min="7" max="7" width="15.26953125" style="44" customWidth="1"/>
    <col min="8" max="8" width="19.54296875" style="44" customWidth="1"/>
    <col min="9" max="9" width="14.54296875" style="6" customWidth="1"/>
    <col min="10" max="11" width="24.6328125" style="6" customWidth="1"/>
    <col min="12" max="16384" width="8.7265625" style="3"/>
  </cols>
  <sheetData>
    <row r="1" spans="1:12" ht="40" customHeight="1" x14ac:dyDescent="0.35">
      <c r="A1" s="1" t="s">
        <v>39</v>
      </c>
      <c r="B1" s="2" t="s">
        <v>40</v>
      </c>
      <c r="C1" s="2" t="s">
        <v>41</v>
      </c>
      <c r="D1" s="2" t="s">
        <v>42</v>
      </c>
      <c r="E1" s="2" t="s">
        <v>43</v>
      </c>
      <c r="F1" s="2" t="s">
        <v>91</v>
      </c>
      <c r="G1" s="2" t="s">
        <v>92</v>
      </c>
      <c r="H1" s="2" t="s">
        <v>93</v>
      </c>
      <c r="I1" s="2" t="s">
        <v>44</v>
      </c>
      <c r="J1" s="2" t="s">
        <v>103</v>
      </c>
      <c r="K1" s="2" t="s">
        <v>45</v>
      </c>
    </row>
    <row r="2" spans="1:12" x14ac:dyDescent="0.35">
      <c r="A2" s="16" t="s">
        <v>116</v>
      </c>
      <c r="B2" s="6" t="s">
        <v>114</v>
      </c>
      <c r="C2" s="24">
        <v>41395</v>
      </c>
      <c r="D2" s="49">
        <v>1.4471229999999999</v>
      </c>
      <c r="E2" s="49">
        <v>1</v>
      </c>
      <c r="F2" s="49">
        <v>1.0358430965205381</v>
      </c>
      <c r="G2" s="49">
        <v>1</v>
      </c>
      <c r="H2" s="49">
        <v>1</v>
      </c>
      <c r="I2" s="49" t="s">
        <v>117</v>
      </c>
      <c r="J2" s="49">
        <v>1</v>
      </c>
      <c r="K2" s="49">
        <v>1</v>
      </c>
      <c r="L2" s="46"/>
    </row>
    <row r="3" spans="1:12" x14ac:dyDescent="0.35">
      <c r="A3" s="16" t="s">
        <v>118</v>
      </c>
      <c r="B3" s="6" t="s">
        <v>119</v>
      </c>
      <c r="C3" s="24">
        <v>40422</v>
      </c>
      <c r="D3" s="49">
        <v>0.84233599999999997</v>
      </c>
      <c r="E3" s="49">
        <v>0.56020425332679802</v>
      </c>
      <c r="F3" s="49">
        <v>0.75430899010596097</v>
      </c>
      <c r="G3" s="49">
        <v>0.69192535544138134</v>
      </c>
      <c r="H3" s="49">
        <v>0.80963105184870987</v>
      </c>
      <c r="I3" s="49" t="s">
        <v>117</v>
      </c>
      <c r="J3" s="49">
        <v>0.69192535544138134</v>
      </c>
      <c r="K3" s="49">
        <v>0.56020425332679802</v>
      </c>
    </row>
    <row r="4" spans="1:12" x14ac:dyDescent="0.35">
      <c r="A4" s="16" t="s">
        <v>120</v>
      </c>
      <c r="B4" s="6" t="s">
        <v>119</v>
      </c>
      <c r="C4" s="24">
        <v>40848</v>
      </c>
      <c r="D4" s="49">
        <v>0.83191099999999996</v>
      </c>
      <c r="E4" s="49">
        <v>0.55055087449009033</v>
      </c>
      <c r="F4" s="49">
        <v>0.71841389865331695</v>
      </c>
      <c r="G4" s="49">
        <v>0.74104297877853631</v>
      </c>
      <c r="H4" s="49">
        <v>0.74294054495673822</v>
      </c>
      <c r="I4" s="49" t="s">
        <v>117</v>
      </c>
      <c r="J4" s="49">
        <v>0.74104297877853631</v>
      </c>
      <c r="K4" s="49">
        <v>0.55055087449009033</v>
      </c>
    </row>
    <row r="5" spans="1:12" x14ac:dyDescent="0.35">
      <c r="A5" s="16" t="s">
        <v>121</v>
      </c>
      <c r="B5" s="6" t="s">
        <v>119</v>
      </c>
      <c r="C5" s="24">
        <v>42125</v>
      </c>
      <c r="D5" s="49">
        <v>1.2480039999999999</v>
      </c>
      <c r="E5" s="49">
        <v>0.84663305019608848</v>
      </c>
      <c r="F5" s="49">
        <v>1.278786203625542</v>
      </c>
      <c r="G5" s="49">
        <v>0.96070585120725904</v>
      </c>
      <c r="H5" s="49">
        <v>0.88126146950409179</v>
      </c>
      <c r="I5" s="49" t="s">
        <v>117</v>
      </c>
      <c r="J5" s="49">
        <v>0.96070585120725904</v>
      </c>
      <c r="K5" s="49">
        <v>0.84663305019608848</v>
      </c>
    </row>
    <row r="6" spans="1:12" x14ac:dyDescent="0.35">
      <c r="A6" s="16" t="s">
        <v>122</v>
      </c>
      <c r="B6" s="6" t="s">
        <v>119</v>
      </c>
      <c r="C6" s="24">
        <v>44986</v>
      </c>
      <c r="D6" s="49">
        <v>0.44342560216930199</v>
      </c>
      <c r="E6" s="49">
        <v>0.3245807025216883</v>
      </c>
      <c r="F6" s="49">
        <v>0.92483955847069799</v>
      </c>
      <c r="G6" s="49">
        <v>0.61443332983039833</v>
      </c>
      <c r="H6" s="49">
        <v>0.52826024690308082</v>
      </c>
      <c r="I6" s="49" t="s">
        <v>117</v>
      </c>
      <c r="J6" s="49">
        <v>0.61443332983039833</v>
      </c>
      <c r="K6" s="49">
        <v>0.3245807025216883</v>
      </c>
    </row>
    <row r="7" spans="1:12" x14ac:dyDescent="0.35">
      <c r="A7" s="16" t="s">
        <v>123</v>
      </c>
      <c r="B7" s="6" t="s">
        <v>119</v>
      </c>
      <c r="C7" s="24">
        <v>41579</v>
      </c>
      <c r="D7" s="49">
        <v>12.785271</v>
      </c>
      <c r="E7" s="49">
        <v>8.8349580512506538</v>
      </c>
      <c r="F7" s="49">
        <v>19.570583333333332</v>
      </c>
      <c r="G7" s="49">
        <v>18.893385879649291</v>
      </c>
      <c r="H7" s="49">
        <v>0.46762174379591154</v>
      </c>
      <c r="I7" s="49" t="s">
        <v>117</v>
      </c>
      <c r="J7" s="49">
        <v>18.893385879649291</v>
      </c>
      <c r="K7" s="49">
        <v>8.8349580512506538</v>
      </c>
    </row>
    <row r="8" spans="1:12" x14ac:dyDescent="0.35">
      <c r="A8" s="16" t="s">
        <v>123</v>
      </c>
      <c r="B8" s="6" t="s">
        <v>119</v>
      </c>
      <c r="C8" s="24">
        <v>42522</v>
      </c>
      <c r="D8" s="49">
        <v>12.576343</v>
      </c>
      <c r="E8" s="49">
        <v>8.6724069686295824</v>
      </c>
      <c r="F8" s="49">
        <v>24.439916666666669</v>
      </c>
      <c r="G8" s="49">
        <v>18.168051404717918</v>
      </c>
      <c r="H8" s="49">
        <v>0.47734381499919765</v>
      </c>
      <c r="I8" s="49" t="s">
        <v>117</v>
      </c>
      <c r="J8" s="49">
        <v>18.168051404717918</v>
      </c>
      <c r="K8" s="49">
        <v>8.6724069686295824</v>
      </c>
    </row>
    <row r="9" spans="1:12" x14ac:dyDescent="0.35">
      <c r="A9" s="16" t="s">
        <v>124</v>
      </c>
      <c r="B9" s="6" t="s">
        <v>119</v>
      </c>
      <c r="C9" s="24">
        <v>40148</v>
      </c>
      <c r="D9" s="49">
        <v>0.89652799999999999</v>
      </c>
      <c r="E9" s="49">
        <v>0.62148144348334844</v>
      </c>
      <c r="F9" s="49">
        <v>0.71695770201613596</v>
      </c>
      <c r="G9" s="49">
        <v>0.55916702468248514</v>
      </c>
      <c r="H9" s="49">
        <v>1.1114415121961951</v>
      </c>
      <c r="I9" s="49" t="s">
        <v>117</v>
      </c>
      <c r="J9" s="49">
        <v>0.55916702468248514</v>
      </c>
      <c r="K9" s="49">
        <v>0.62148144348334844</v>
      </c>
    </row>
    <row r="10" spans="1:12" x14ac:dyDescent="0.35">
      <c r="A10" s="16" t="s">
        <v>125</v>
      </c>
      <c r="B10" s="6" t="s">
        <v>119</v>
      </c>
      <c r="C10" s="24">
        <v>40634</v>
      </c>
      <c r="D10" s="49">
        <v>0.84136100000000003</v>
      </c>
      <c r="E10" s="49">
        <v>0.55680479559935725</v>
      </c>
      <c r="F10" s="49">
        <v>0.71841389865331695</v>
      </c>
      <c r="G10" s="49">
        <v>0.74104297877853631</v>
      </c>
      <c r="H10" s="49">
        <v>0.7513798950192343</v>
      </c>
      <c r="I10" s="49" t="s">
        <v>117</v>
      </c>
      <c r="J10" s="49">
        <v>0.74104297877853631</v>
      </c>
      <c r="K10" s="49">
        <v>0.55680479559935725</v>
      </c>
    </row>
    <row r="11" spans="1:12" x14ac:dyDescent="0.35">
      <c r="A11" s="16" t="s">
        <v>126</v>
      </c>
      <c r="B11" s="6" t="s">
        <v>119</v>
      </c>
      <c r="C11" s="24">
        <v>40299</v>
      </c>
      <c r="D11" s="49">
        <v>0.80518000000000001</v>
      </c>
      <c r="E11" s="49">
        <v>0.53549327191722929</v>
      </c>
      <c r="F11" s="49">
        <v>0.75430899010596097</v>
      </c>
      <c r="G11" s="49">
        <v>0.69192535544138134</v>
      </c>
      <c r="H11" s="49">
        <v>0.77391768881722289</v>
      </c>
      <c r="I11" s="49" t="s">
        <v>117</v>
      </c>
      <c r="J11" s="49">
        <v>0.69192535544138134</v>
      </c>
      <c r="K11" s="49">
        <v>0.53549327191722929</v>
      </c>
    </row>
    <row r="12" spans="1:12" x14ac:dyDescent="0.35">
      <c r="A12" s="16" t="s">
        <v>127</v>
      </c>
      <c r="B12" s="6" t="s">
        <v>119</v>
      </c>
      <c r="C12" s="24">
        <v>41913</v>
      </c>
      <c r="D12" s="49">
        <v>0.61113499999999998</v>
      </c>
      <c r="E12" s="49">
        <v>0.42075017435588152</v>
      </c>
      <c r="F12" s="49">
        <v>0.75272819693260296</v>
      </c>
      <c r="G12" s="49">
        <v>0.6785227182172765</v>
      </c>
      <c r="H12" s="49">
        <v>0.62009740139776559</v>
      </c>
      <c r="I12" s="49" t="s">
        <v>117</v>
      </c>
      <c r="J12" s="49">
        <v>0.6785227182172765</v>
      </c>
      <c r="K12" s="49">
        <v>0.42075017435588152</v>
      </c>
    </row>
    <row r="13" spans="1:12" x14ac:dyDescent="0.35">
      <c r="A13" s="15" t="s">
        <v>128</v>
      </c>
      <c r="B13" s="22" t="s">
        <v>113</v>
      </c>
      <c r="C13" s="32">
        <v>40940</v>
      </c>
      <c r="D13" s="49">
        <v>5.4631085962899899</v>
      </c>
      <c r="E13" s="49">
        <v>3.5472082255480859</v>
      </c>
      <c r="F13" s="49">
        <v>7.7564166666666647</v>
      </c>
      <c r="G13" s="49">
        <v>8.0310710181956786</v>
      </c>
      <c r="H13" s="49">
        <v>0.44168557562388844</v>
      </c>
      <c r="I13" s="49" t="s">
        <v>117</v>
      </c>
      <c r="J13" s="49">
        <v>8.0310710181956786</v>
      </c>
      <c r="K13" s="49">
        <v>3.5472082255480859</v>
      </c>
    </row>
    <row r="14" spans="1:12" x14ac:dyDescent="0.35">
      <c r="A14" s="15" t="s">
        <v>128</v>
      </c>
      <c r="B14" s="22" t="s">
        <v>129</v>
      </c>
      <c r="C14" s="32">
        <v>44496</v>
      </c>
      <c r="D14" s="49">
        <v>5.8720407485961896</v>
      </c>
      <c r="E14" s="49">
        <v>4.2071647034773276</v>
      </c>
      <c r="F14" s="49">
        <v>7.77325</v>
      </c>
      <c r="G14" s="49">
        <v>5.8391739364080708</v>
      </c>
      <c r="H14" s="49">
        <v>0.72050683012627248</v>
      </c>
      <c r="I14" s="49" t="s">
        <v>117</v>
      </c>
      <c r="J14" s="49">
        <v>5.8391739364080708</v>
      </c>
      <c r="K14" s="49">
        <v>4.2071647034773276</v>
      </c>
    </row>
    <row r="15" spans="1:12" x14ac:dyDescent="0.35">
      <c r="A15" s="15" t="s">
        <v>128</v>
      </c>
      <c r="B15" s="22" t="s">
        <v>113</v>
      </c>
      <c r="C15" s="32">
        <v>45597</v>
      </c>
      <c r="D15" s="49">
        <v>5.6137482166567301</v>
      </c>
      <c r="E15" s="49">
        <v>4.0681192088165838</v>
      </c>
      <c r="F15" s="49">
        <v>7.8038333333333352</v>
      </c>
      <c r="G15" s="49">
        <v>5.1498280503859624</v>
      </c>
      <c r="H15" s="49">
        <v>0.78995243511318636</v>
      </c>
      <c r="I15" s="49" t="s">
        <v>117</v>
      </c>
      <c r="J15" s="49">
        <v>5.1498280503859624</v>
      </c>
      <c r="K15" s="49">
        <v>4.0681192088165838</v>
      </c>
    </row>
    <row r="16" spans="1:12" x14ac:dyDescent="0.35">
      <c r="A16" s="15" t="s">
        <v>130</v>
      </c>
      <c r="B16" s="22" t="s">
        <v>131</v>
      </c>
      <c r="C16" s="32">
        <v>40787</v>
      </c>
      <c r="D16" s="49">
        <v>0.758687</v>
      </c>
      <c r="E16" s="49">
        <v>0.50209192006628489</v>
      </c>
      <c r="F16" s="49">
        <v>0.71841389865331695</v>
      </c>
      <c r="G16" s="49">
        <v>0.74104297877853631</v>
      </c>
      <c r="H16" s="49">
        <v>0.67754763818676855</v>
      </c>
      <c r="I16" s="49" t="s">
        <v>117</v>
      </c>
      <c r="J16" s="49">
        <v>0.74104297877853631</v>
      </c>
      <c r="K16" s="49">
        <v>0.50209192006628489</v>
      </c>
    </row>
    <row r="17" spans="1:11" x14ac:dyDescent="0.35">
      <c r="A17" s="15" t="s">
        <v>130</v>
      </c>
      <c r="B17" s="22" t="s">
        <v>132</v>
      </c>
      <c r="C17" s="32">
        <v>40787</v>
      </c>
      <c r="D17" s="49">
        <v>0.758687</v>
      </c>
      <c r="E17" s="49">
        <v>0.50209192006628489</v>
      </c>
      <c r="F17" s="49">
        <v>0.71841389865331695</v>
      </c>
      <c r="G17" s="49">
        <v>0.74104297877853631</v>
      </c>
      <c r="H17" s="49">
        <v>0.67754763818676855</v>
      </c>
      <c r="I17" s="49" t="s">
        <v>117</v>
      </c>
      <c r="J17" s="49">
        <v>0.74104297877853631</v>
      </c>
      <c r="K17" s="49">
        <v>0.50209192006628489</v>
      </c>
    </row>
    <row r="18" spans="1:11" x14ac:dyDescent="0.35">
      <c r="A18" s="15" t="s">
        <v>133</v>
      </c>
      <c r="B18" s="22" t="s">
        <v>119</v>
      </c>
      <c r="C18" s="32">
        <v>41000</v>
      </c>
      <c r="D18" s="49">
        <v>0.452658</v>
      </c>
      <c r="E18" s="49">
        <v>0.29391181827331075</v>
      </c>
      <c r="F18" s="49">
        <v>2.6862916666666701</v>
      </c>
      <c r="G18" s="49">
        <v>2.7814131289904833</v>
      </c>
      <c r="H18" s="49">
        <v>0.10566996150621692</v>
      </c>
      <c r="I18" s="49" t="s">
        <v>117</v>
      </c>
      <c r="J18" s="49">
        <v>2.7814131289904833</v>
      </c>
      <c r="K18" s="49">
        <v>0.29391181827331075</v>
      </c>
    </row>
    <row r="19" spans="1:11" x14ac:dyDescent="0.35">
      <c r="A19" s="15" t="s">
        <v>134</v>
      </c>
      <c r="B19" s="22" t="s">
        <v>113</v>
      </c>
      <c r="C19" s="32">
        <v>41671</v>
      </c>
      <c r="D19" s="49">
        <v>92.319542473923306</v>
      </c>
      <c r="E19" s="49">
        <v>63.559546732487</v>
      </c>
      <c r="F19" s="49">
        <v>158.55264166666669</v>
      </c>
      <c r="G19" s="49">
        <v>142.92219933117374</v>
      </c>
      <c r="H19" s="49">
        <v>0.44471430631436965</v>
      </c>
      <c r="I19" s="49" t="s">
        <v>135</v>
      </c>
      <c r="J19" s="49">
        <v>0.90141796332631519</v>
      </c>
      <c r="K19" s="49">
        <v>0.40087346425997417</v>
      </c>
    </row>
    <row r="20" spans="1:11" x14ac:dyDescent="0.35">
      <c r="A20" s="15" t="s">
        <v>136</v>
      </c>
      <c r="B20" s="22" t="s">
        <v>119</v>
      </c>
      <c r="C20" s="32">
        <v>44440</v>
      </c>
      <c r="D20" s="49">
        <v>8.9847040000000007</v>
      </c>
      <c r="E20" s="49">
        <v>6.4373070893672395</v>
      </c>
      <c r="F20" s="49">
        <v>8.59</v>
      </c>
      <c r="G20" s="49">
        <v>6.4527069261564112</v>
      </c>
      <c r="H20" s="49">
        <v>0.99761342999683633</v>
      </c>
      <c r="I20" s="49" t="s">
        <v>117</v>
      </c>
      <c r="J20" s="49">
        <v>6.4527069261564112</v>
      </c>
      <c r="K20" s="49">
        <v>6.4373070893672395</v>
      </c>
    </row>
    <row r="21" spans="1:11" x14ac:dyDescent="0.35">
      <c r="A21" s="15" t="s">
        <v>137</v>
      </c>
      <c r="B21" s="22" t="s">
        <v>119</v>
      </c>
      <c r="C21" s="32">
        <v>42278</v>
      </c>
      <c r="D21" s="49">
        <v>1.764643</v>
      </c>
      <c r="E21" s="49">
        <v>1.1971156227040749</v>
      </c>
      <c r="F21" s="49">
        <v>3.7694999999999999</v>
      </c>
      <c r="G21" s="49">
        <v>2.8318890959713436</v>
      </c>
      <c r="H21" s="49">
        <v>0.42272687316996144</v>
      </c>
      <c r="I21" s="49" t="s">
        <v>117</v>
      </c>
      <c r="J21" s="49">
        <v>2.8318890959713436</v>
      </c>
      <c r="K21" s="49">
        <v>1.1971156227040749</v>
      </c>
    </row>
    <row r="22" spans="1:11" x14ac:dyDescent="0.35">
      <c r="A22" s="15" t="s">
        <v>138</v>
      </c>
      <c r="B22" s="22" t="s">
        <v>119</v>
      </c>
      <c r="C22" s="32">
        <v>44470</v>
      </c>
      <c r="D22" s="49">
        <v>0.54047199999999995</v>
      </c>
      <c r="E22" s="49">
        <v>0.38723415231091529</v>
      </c>
      <c r="F22" s="49">
        <v>0.84549413889045</v>
      </c>
      <c r="G22" s="49">
        <v>0.63512524866624653</v>
      </c>
      <c r="H22" s="49">
        <v>0.60969730478216888</v>
      </c>
      <c r="I22" s="49" t="s">
        <v>117</v>
      </c>
      <c r="J22" s="49">
        <v>0.63512524866624653</v>
      </c>
      <c r="K22" s="49">
        <v>0.38723415231091529</v>
      </c>
    </row>
    <row r="23" spans="1:11" s="28" customFormat="1" x14ac:dyDescent="0.35">
      <c r="A23" s="15" t="s">
        <v>139</v>
      </c>
      <c r="B23" s="22" t="s">
        <v>119</v>
      </c>
      <c r="C23" s="32">
        <v>44501</v>
      </c>
      <c r="D23" s="49">
        <v>1.6524537255552301</v>
      </c>
      <c r="E23" s="49">
        <v>1.1839401812645123</v>
      </c>
      <c r="F23" s="49">
        <v>4.1604166666666647</v>
      </c>
      <c r="G23" s="49">
        <v>3.1252560466468635</v>
      </c>
      <c r="H23" s="49">
        <v>0.37882981861111198</v>
      </c>
      <c r="I23" s="49" t="s">
        <v>140</v>
      </c>
      <c r="J23" s="49">
        <v>0.63512524866624653</v>
      </c>
      <c r="K23" s="49">
        <v>0.24060438274757157</v>
      </c>
    </row>
    <row r="24" spans="1:11" x14ac:dyDescent="0.35">
      <c r="A24" s="15" t="s">
        <v>141</v>
      </c>
      <c r="B24" s="22" t="s">
        <v>114</v>
      </c>
      <c r="C24" s="32">
        <v>41426</v>
      </c>
      <c r="D24" s="49">
        <v>0.85792252325774399</v>
      </c>
      <c r="E24" s="49">
        <v>0.59284699590687451</v>
      </c>
      <c r="F24" s="49">
        <v>1.2513000000000001</v>
      </c>
      <c r="G24" s="49">
        <v>1.2080014861354922</v>
      </c>
      <c r="H24" s="49">
        <v>0.49076677695442789</v>
      </c>
      <c r="I24" s="49" t="s">
        <v>117</v>
      </c>
      <c r="J24" s="49">
        <v>1.2080014861354922</v>
      </c>
      <c r="K24" s="49">
        <v>0.59284699590687451</v>
      </c>
    </row>
    <row r="25" spans="1:11" x14ac:dyDescent="0.35">
      <c r="A25" s="15" t="s">
        <v>141</v>
      </c>
      <c r="B25" s="22" t="s">
        <v>114</v>
      </c>
      <c r="C25" s="32">
        <v>42826</v>
      </c>
      <c r="D25" s="49">
        <v>0.883214712142944</v>
      </c>
      <c r="E25" s="49">
        <v>0.59775501260729336</v>
      </c>
      <c r="F25" s="49">
        <v>1.380925</v>
      </c>
      <c r="G25" s="49">
        <v>1.0583762803567311</v>
      </c>
      <c r="H25" s="49">
        <v>0.56478496703064529</v>
      </c>
      <c r="I25" s="49" t="s">
        <v>117</v>
      </c>
      <c r="J25" s="49">
        <v>1.0583762803567311</v>
      </c>
      <c r="K25" s="49">
        <v>0.59775501260729336</v>
      </c>
    </row>
    <row r="26" spans="1:11" x14ac:dyDescent="0.35">
      <c r="A26" s="15" t="s">
        <v>142</v>
      </c>
      <c r="B26" s="22" t="s">
        <v>113</v>
      </c>
      <c r="C26" s="32">
        <v>44287</v>
      </c>
      <c r="D26" s="49">
        <v>0.53747699999999998</v>
      </c>
      <c r="E26" s="49">
        <v>0.38508831258902187</v>
      </c>
      <c r="F26" s="49">
        <v>0.84549413889045</v>
      </c>
      <c r="G26" s="49">
        <v>0.63512524866624653</v>
      </c>
      <c r="H26" s="49">
        <v>0.60631869603310773</v>
      </c>
      <c r="I26" s="49" t="s">
        <v>117</v>
      </c>
      <c r="J26" s="49">
        <v>0.63512524866624653</v>
      </c>
      <c r="K26" s="49">
        <v>0.38508831258902187</v>
      </c>
    </row>
    <row r="27" spans="1:11" x14ac:dyDescent="0.35">
      <c r="A27" s="15" t="s">
        <v>143</v>
      </c>
      <c r="B27" s="22" t="s">
        <v>144</v>
      </c>
      <c r="C27" s="32">
        <v>42491</v>
      </c>
      <c r="D27" s="49">
        <v>858.80968700000005</v>
      </c>
      <c r="E27" s="49">
        <v>592.21882818124402</v>
      </c>
      <c r="F27" s="49">
        <v>1160.7674999999999</v>
      </c>
      <c r="G27" s="49">
        <v>862.88688691352206</v>
      </c>
      <c r="H27" s="49">
        <v>0.6863226654185971</v>
      </c>
      <c r="I27" s="49" t="s">
        <v>117</v>
      </c>
      <c r="J27" s="49">
        <v>862.88688691352206</v>
      </c>
      <c r="K27" s="49">
        <v>592.21882818124402</v>
      </c>
    </row>
    <row r="28" spans="1:11" x14ac:dyDescent="0.35">
      <c r="A28" s="15" t="s">
        <v>145</v>
      </c>
      <c r="B28" s="22" t="s">
        <v>119</v>
      </c>
      <c r="C28" s="32">
        <v>40756</v>
      </c>
      <c r="D28" s="49">
        <v>0.71412900000000001</v>
      </c>
      <c r="E28" s="49">
        <v>0.47260385479784944</v>
      </c>
      <c r="F28" s="49">
        <v>0.71841389865331695</v>
      </c>
      <c r="G28" s="49">
        <v>0.74104297877853631</v>
      </c>
      <c r="H28" s="49">
        <v>0.63775498632595373</v>
      </c>
      <c r="I28" s="49" t="s">
        <v>117</v>
      </c>
      <c r="J28" s="49">
        <v>0.74104297877853631</v>
      </c>
      <c r="K28" s="49">
        <v>0.47260385479784944</v>
      </c>
    </row>
    <row r="29" spans="1:11" x14ac:dyDescent="0.35">
      <c r="A29" s="15" t="s">
        <v>145</v>
      </c>
      <c r="B29" s="22" t="s">
        <v>129</v>
      </c>
      <c r="C29" s="32">
        <v>42450</v>
      </c>
      <c r="D29" s="49">
        <v>0.64264399999999999</v>
      </c>
      <c r="E29" s="49">
        <v>0.44315508124643144</v>
      </c>
      <c r="F29" s="49">
        <v>0.90342143625726301</v>
      </c>
      <c r="G29" s="49">
        <v>0.67158195823278355</v>
      </c>
      <c r="H29" s="49">
        <v>0.65986746042517297</v>
      </c>
      <c r="I29" s="49" t="s">
        <v>117</v>
      </c>
      <c r="J29" s="49">
        <v>0.67158195823278355</v>
      </c>
      <c r="K29" s="49">
        <v>0.44315508124643144</v>
      </c>
    </row>
    <row r="30" spans="1:11" x14ac:dyDescent="0.35">
      <c r="A30" s="15" t="s">
        <v>146</v>
      </c>
      <c r="B30" s="22" t="s">
        <v>113</v>
      </c>
      <c r="C30" s="32">
        <v>44216</v>
      </c>
      <c r="D30" s="49">
        <v>8.3637329999999999</v>
      </c>
      <c r="E30" s="49">
        <v>5.9923974940604303</v>
      </c>
      <c r="F30" s="49">
        <v>8.5765667160737795</v>
      </c>
      <c r="G30" s="49">
        <v>6.4426160013331577</v>
      </c>
      <c r="H30" s="49">
        <v>0.93011868048948365</v>
      </c>
      <c r="I30" s="49" t="s">
        <v>117</v>
      </c>
      <c r="J30" s="49">
        <v>6.4426160013331577</v>
      </c>
      <c r="K30" s="49">
        <v>5.9923974940604303</v>
      </c>
    </row>
    <row r="31" spans="1:11" x14ac:dyDescent="0.35">
      <c r="A31" s="15" t="s">
        <v>146</v>
      </c>
      <c r="B31" s="22" t="s">
        <v>119</v>
      </c>
      <c r="C31" s="32">
        <v>45170</v>
      </c>
      <c r="D31" s="49">
        <v>8.7657729999999994</v>
      </c>
      <c r="E31" s="49">
        <v>6.4164106550603188</v>
      </c>
      <c r="F31" s="49">
        <v>10.61016129655358</v>
      </c>
      <c r="G31" s="49">
        <v>7.0490461569995482</v>
      </c>
      <c r="H31" s="49">
        <v>0.9102523252296999</v>
      </c>
      <c r="I31" s="49" t="s">
        <v>117</v>
      </c>
      <c r="J31" s="49">
        <v>7.0490461569995482</v>
      </c>
      <c r="K31" s="49">
        <v>6.4164106550603188</v>
      </c>
    </row>
    <row r="32" spans="1:11" x14ac:dyDescent="0.35">
      <c r="A32" s="15" t="s">
        <v>147</v>
      </c>
      <c r="B32" s="22" t="s">
        <v>119</v>
      </c>
      <c r="C32" s="32">
        <v>43862</v>
      </c>
      <c r="D32" s="49">
        <v>11.407295227050801</v>
      </c>
      <c r="E32" s="49">
        <v>7.970647108016907</v>
      </c>
      <c r="F32" s="49">
        <v>31.293673213083199</v>
      </c>
      <c r="G32" s="49">
        <v>21.536022092105565</v>
      </c>
      <c r="H32" s="49">
        <v>0.37010767698546787</v>
      </c>
      <c r="I32" s="49" t="s">
        <v>117</v>
      </c>
      <c r="J32" s="49">
        <v>21.536022092105565</v>
      </c>
      <c r="K32" s="49">
        <v>7.970647108016907</v>
      </c>
    </row>
    <row r="33" spans="1:11" x14ac:dyDescent="0.35">
      <c r="A33" s="15" t="s">
        <v>148</v>
      </c>
      <c r="B33" s="22" t="s">
        <v>144</v>
      </c>
      <c r="C33" s="32">
        <v>42217</v>
      </c>
      <c r="D33" s="49">
        <v>1.1621410000000001</v>
      </c>
      <c r="E33" s="49">
        <v>0.78838447600162553</v>
      </c>
      <c r="F33" s="49">
        <v>2.7200085279057848</v>
      </c>
      <c r="G33" s="49">
        <v>2.0434440883739113</v>
      </c>
      <c r="H33" s="49">
        <v>0.38581162092327637</v>
      </c>
      <c r="I33" s="49" t="s">
        <v>140</v>
      </c>
      <c r="J33" s="49">
        <v>0.67711142421309223</v>
      </c>
      <c r="K33" s="49">
        <v>0.26123745612132132</v>
      </c>
    </row>
    <row r="34" spans="1:11" x14ac:dyDescent="0.35">
      <c r="A34" s="15" t="s">
        <v>149</v>
      </c>
      <c r="B34" s="22" t="s">
        <v>113</v>
      </c>
      <c r="C34" s="32">
        <v>43191</v>
      </c>
      <c r="D34" s="49">
        <v>0.68771400000000005</v>
      </c>
      <c r="E34" s="49">
        <v>0.46770443205026113</v>
      </c>
      <c r="F34" s="49">
        <v>0.74953154025984681</v>
      </c>
      <c r="G34" s="49">
        <v>0.56001549465893374</v>
      </c>
      <c r="H34" s="49">
        <v>0.83516337764030468</v>
      </c>
      <c r="I34" s="49" t="s">
        <v>117</v>
      </c>
      <c r="J34" s="49">
        <v>0.56001549465893374</v>
      </c>
      <c r="K34" s="49">
        <v>0.46770443205026113</v>
      </c>
    </row>
    <row r="35" spans="1:11" x14ac:dyDescent="0.35">
      <c r="A35" s="15" t="s">
        <v>150</v>
      </c>
      <c r="B35" s="22" t="s">
        <v>114</v>
      </c>
      <c r="C35" s="32">
        <v>44774</v>
      </c>
      <c r="D35" s="49">
        <v>1</v>
      </c>
      <c r="E35" s="49">
        <v>0.73535305403153639</v>
      </c>
      <c r="F35" s="49">
        <v>1</v>
      </c>
      <c r="G35" s="49">
        <v>0.69364268070933066</v>
      </c>
      <c r="H35" s="49">
        <v>1.0601323627887949</v>
      </c>
      <c r="I35" s="49" t="s">
        <v>117</v>
      </c>
      <c r="J35" s="49">
        <v>0.69364268070933066</v>
      </c>
      <c r="K35" s="49">
        <v>0.73535305403153639</v>
      </c>
    </row>
    <row r="36" spans="1:11" x14ac:dyDescent="0.35">
      <c r="A36" s="15" t="s">
        <v>151</v>
      </c>
      <c r="B36" s="22" t="s">
        <v>119</v>
      </c>
      <c r="C36" s="32">
        <v>43770</v>
      </c>
      <c r="D36" s="49">
        <v>25.045021057128899</v>
      </c>
      <c r="E36" s="49">
        <v>17.16290530643343</v>
      </c>
      <c r="F36" s="49">
        <v>35.255375000000001</v>
      </c>
      <c r="G36" s="49">
        <v>24.508317422544643</v>
      </c>
      <c r="H36" s="49">
        <v>0.70028900844272823</v>
      </c>
      <c r="I36" s="49" t="s">
        <v>135</v>
      </c>
      <c r="J36" s="49">
        <v>0.69516541584211322</v>
      </c>
      <c r="K36" s="49">
        <v>0.4868166997637503</v>
      </c>
    </row>
    <row r="37" spans="1:11" x14ac:dyDescent="0.35">
      <c r="A37" s="15" t="s">
        <v>152</v>
      </c>
      <c r="B37" s="22" t="s">
        <v>119</v>
      </c>
      <c r="C37" s="32">
        <v>45352</v>
      </c>
      <c r="D37" s="49">
        <v>6956.9275042508598</v>
      </c>
      <c r="E37" s="49">
        <v>5041.4819692861774</v>
      </c>
      <c r="F37" s="49">
        <v>24164.885833333341</v>
      </c>
      <c r="G37" s="49">
        <v>15946.651034603639</v>
      </c>
      <c r="H37" s="49">
        <v>0.31614675447191698</v>
      </c>
      <c r="I37" s="49" t="s">
        <v>117</v>
      </c>
      <c r="J37" s="49">
        <v>15946.651034603639</v>
      </c>
      <c r="K37" s="49">
        <v>5041.4819692861774</v>
      </c>
    </row>
    <row r="38" spans="1:11" x14ac:dyDescent="0.35">
      <c r="C38" s="34"/>
      <c r="D38" s="35"/>
      <c r="E38" s="35"/>
      <c r="F38" s="46"/>
      <c r="G38" s="46"/>
      <c r="H38" s="46"/>
      <c r="I38" s="37"/>
      <c r="J38" s="37"/>
      <c r="K38" s="35"/>
    </row>
    <row r="39" spans="1:11" x14ac:dyDescent="0.35">
      <c r="C39" s="34"/>
      <c r="D39" s="35"/>
      <c r="E39" s="35"/>
      <c r="F39" s="46"/>
      <c r="G39" s="46"/>
      <c r="H39" s="46"/>
      <c r="I39" s="37"/>
      <c r="J39" s="37"/>
      <c r="K39" s="35"/>
    </row>
    <row r="40" spans="1:11" x14ac:dyDescent="0.35">
      <c r="C40" s="34"/>
      <c r="D40" s="35"/>
      <c r="E40" s="35"/>
      <c r="F40" s="46"/>
      <c r="G40" s="46"/>
      <c r="H40" s="46"/>
      <c r="I40" s="37"/>
      <c r="J40" s="37"/>
      <c r="K40" s="35"/>
    </row>
    <row r="41" spans="1:11" x14ac:dyDescent="0.35">
      <c r="C41" s="34"/>
      <c r="D41" s="35"/>
      <c r="E41" s="35"/>
      <c r="F41" s="46"/>
      <c r="G41" s="46"/>
      <c r="H41" s="47"/>
      <c r="I41" s="37"/>
      <c r="J41" s="37"/>
      <c r="K41" s="36"/>
    </row>
    <row r="42" spans="1:11" x14ac:dyDescent="0.35">
      <c r="C42" s="34"/>
      <c r="D42" s="35"/>
      <c r="E42" s="35"/>
      <c r="F42" s="46"/>
      <c r="G42" s="46"/>
      <c r="H42" s="47"/>
      <c r="I42" s="37"/>
      <c r="J42" s="37"/>
      <c r="K42" s="36"/>
    </row>
    <row r="43" spans="1:11" x14ac:dyDescent="0.35">
      <c r="C43" s="34"/>
      <c r="D43" s="35"/>
      <c r="E43" s="35"/>
      <c r="F43" s="46"/>
      <c r="G43" s="46"/>
      <c r="H43" s="47"/>
      <c r="I43" s="37"/>
      <c r="J43" s="37"/>
      <c r="K43" s="36"/>
    </row>
  </sheetData>
  <sheetProtection algorithmName="SHA-512" hashValue="tBnSH2KFeoiNnQTveE3KDC1snSCfUxgQPUsQ7/wUwi3dlaoSmqKyzFH4G+c5OUEfIb6Ekbt95zwbzYD4IAPGnw==" saltValue="FNyelmdMqshKaVHkaPw83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BF1D1-5A93-4512-918E-006F5FDC94D6}">
  <sheetPr>
    <tabColor theme="7" tint="0.79998168889431442"/>
  </sheetPr>
  <dimension ref="A1:C24"/>
  <sheetViews>
    <sheetView workbookViewId="0">
      <pane xSplit="1" ySplit="1" topLeftCell="B2" activePane="bottomRight" state="frozen"/>
      <selection pane="topRight" activeCell="B1" sqref="B1"/>
      <selection pane="bottomLeft" activeCell="A2" sqref="A2"/>
      <selection pane="bottomRight"/>
    </sheetView>
  </sheetViews>
  <sheetFormatPr defaultColWidth="8.7265625" defaultRowHeight="14.5" x14ac:dyDescent="0.35"/>
  <cols>
    <col min="1" max="1" width="8.7265625" style="55"/>
    <col min="2" max="2" width="15.54296875" style="39" customWidth="1"/>
    <col min="3" max="3" width="14.453125" style="39" customWidth="1"/>
    <col min="4" max="16384" width="8.7265625" style="39"/>
  </cols>
  <sheetData>
    <row r="1" spans="1:3" s="40" customFormat="1" ht="40" customHeight="1" x14ac:dyDescent="0.35">
      <c r="A1" s="23" t="s">
        <v>46</v>
      </c>
      <c r="B1" s="2" t="s">
        <v>112</v>
      </c>
      <c r="C1" s="2" t="s">
        <v>76</v>
      </c>
    </row>
    <row r="2" spans="1:3" x14ac:dyDescent="0.35">
      <c r="A2" s="55">
        <v>2005</v>
      </c>
      <c r="B2" s="38">
        <v>82.974999999999994</v>
      </c>
      <c r="C2" s="38">
        <v>0.58228049744543953</v>
      </c>
    </row>
    <row r="3" spans="1:3" x14ac:dyDescent="0.35">
      <c r="A3" s="55">
        <v>2006</v>
      </c>
      <c r="B3" s="38">
        <v>85.925000000000011</v>
      </c>
      <c r="C3" s="38">
        <v>0.60298224456763361</v>
      </c>
    </row>
    <row r="4" spans="1:3" x14ac:dyDescent="0.35">
      <c r="A4" s="55">
        <v>2007</v>
      </c>
      <c r="B4" s="38">
        <v>87.925000000000011</v>
      </c>
      <c r="C4" s="38">
        <v>0.61701732736234138</v>
      </c>
    </row>
    <row r="5" spans="1:3" x14ac:dyDescent="0.35">
      <c r="A5" s="55">
        <v>2008</v>
      </c>
      <c r="B5" s="38">
        <v>91.75</v>
      </c>
      <c r="C5" s="38">
        <v>0.64385942320722001</v>
      </c>
    </row>
    <row r="6" spans="1:3" x14ac:dyDescent="0.35">
      <c r="A6" s="55">
        <v>2009</v>
      </c>
      <c r="B6" s="38">
        <v>93.375</v>
      </c>
      <c r="C6" s="38">
        <v>0.65526292797792007</v>
      </c>
    </row>
    <row r="7" spans="1:3" x14ac:dyDescent="0.35">
      <c r="A7" s="55">
        <v>2010</v>
      </c>
      <c r="B7" s="38">
        <v>96.1</v>
      </c>
      <c r="C7" s="38">
        <v>0.67438572828570942</v>
      </c>
    </row>
    <row r="8" spans="1:3" x14ac:dyDescent="0.35">
      <c r="A8" s="55">
        <v>2011</v>
      </c>
      <c r="B8" s="38">
        <v>99.275000000000006</v>
      </c>
      <c r="C8" s="38">
        <v>0.69666642222230812</v>
      </c>
    </row>
    <row r="9" spans="1:3" x14ac:dyDescent="0.35">
      <c r="A9" s="55">
        <v>2012</v>
      </c>
      <c r="B9" s="38">
        <v>101.02500000000001</v>
      </c>
      <c r="C9" s="38">
        <v>0.70894711966767743</v>
      </c>
    </row>
    <row r="10" spans="1:3" x14ac:dyDescent="0.35">
      <c r="A10" s="55">
        <v>2013</v>
      </c>
      <c r="B10" s="38">
        <v>103.5</v>
      </c>
      <c r="C10" s="38">
        <v>0.7263155346261283</v>
      </c>
    </row>
    <row r="11" spans="1:3" x14ac:dyDescent="0.35">
      <c r="A11" s="55">
        <v>2014</v>
      </c>
      <c r="B11" s="38">
        <v>106.07500000000002</v>
      </c>
      <c r="C11" s="38">
        <v>0.74438570372431467</v>
      </c>
    </row>
    <row r="12" spans="1:3" x14ac:dyDescent="0.35">
      <c r="A12" s="55">
        <v>2015</v>
      </c>
      <c r="B12" s="38">
        <v>107.67500000000001</v>
      </c>
      <c r="C12" s="38">
        <v>0.75561376996008089</v>
      </c>
    </row>
    <row r="13" spans="1:3" x14ac:dyDescent="0.35">
      <c r="A13" s="55">
        <v>2016</v>
      </c>
      <c r="B13" s="38">
        <v>109.05000000000001</v>
      </c>
      <c r="C13" s="38">
        <v>0.76526288938144249</v>
      </c>
    </row>
    <row r="14" spans="1:3" x14ac:dyDescent="0.35">
      <c r="A14" s="55">
        <v>2017</v>
      </c>
      <c r="B14" s="38">
        <v>111.17500000000001</v>
      </c>
      <c r="C14" s="38">
        <v>0.7801751648508195</v>
      </c>
    </row>
    <row r="15" spans="1:3" x14ac:dyDescent="0.35">
      <c r="A15" s="55">
        <v>2018</v>
      </c>
      <c r="B15" s="38">
        <v>113.30000000000001</v>
      </c>
      <c r="C15" s="38">
        <v>0.79508744032019651</v>
      </c>
    </row>
    <row r="16" spans="1:3" x14ac:dyDescent="0.35">
      <c r="A16" s="55">
        <v>2019</v>
      </c>
      <c r="B16" s="38">
        <v>115.12499999999999</v>
      </c>
      <c r="C16" s="38">
        <v>0.80789445337036725</v>
      </c>
    </row>
    <row r="17" spans="1:3" x14ac:dyDescent="0.35">
      <c r="A17" s="55">
        <v>2020</v>
      </c>
      <c r="B17" s="38">
        <v>116.1</v>
      </c>
      <c r="C17" s="38">
        <v>0.81473655623278729</v>
      </c>
    </row>
    <row r="18" spans="1:3" x14ac:dyDescent="0.35">
      <c r="A18" s="55">
        <v>2021</v>
      </c>
      <c r="B18" s="38">
        <v>119.425</v>
      </c>
      <c r="C18" s="38">
        <v>0.83806988137898908</v>
      </c>
    </row>
    <row r="19" spans="1:3" x14ac:dyDescent="0.35">
      <c r="A19" s="55">
        <v>2022</v>
      </c>
      <c r="B19" s="38">
        <v>127.3</v>
      </c>
      <c r="C19" s="38">
        <v>0.89333301988315095</v>
      </c>
    </row>
    <row r="20" spans="1:3" x14ac:dyDescent="0.35">
      <c r="A20" s="55">
        <v>2023</v>
      </c>
      <c r="B20" s="38">
        <v>134.42499999999998</v>
      </c>
      <c r="C20" s="38">
        <v>0.9433330023392974</v>
      </c>
    </row>
    <row r="21" spans="1:3" x14ac:dyDescent="0.35">
      <c r="A21" s="55">
        <v>2024</v>
      </c>
      <c r="B21" s="38">
        <v>138.67500000000001</v>
      </c>
      <c r="C21" s="38">
        <v>0.97315755327805165</v>
      </c>
    </row>
    <row r="22" spans="1:3" x14ac:dyDescent="0.35">
      <c r="A22" s="55">
        <v>2025</v>
      </c>
      <c r="B22" s="38">
        <v>142.50004999999999</v>
      </c>
      <c r="C22" s="38">
        <v>1</v>
      </c>
    </row>
    <row r="23" spans="1:3" x14ac:dyDescent="0.35">
      <c r="A23" s="56">
        <v>2026</v>
      </c>
      <c r="B23" s="42">
        <v>147.77555319999999</v>
      </c>
      <c r="C23" s="42">
        <v>1.037021062097873</v>
      </c>
    </row>
    <row r="24" spans="1:3" x14ac:dyDescent="0.35">
      <c r="A24" s="56">
        <v>2027</v>
      </c>
      <c r="B24" s="42">
        <v>151.69118903319998</v>
      </c>
      <c r="C24" s="42">
        <v>1.0644991986543162</v>
      </c>
    </row>
  </sheetData>
  <sheetProtection algorithmName="SHA-512" hashValue="IdxwuDE98ECt0ca6a8UBEOIj9bHomJc+okQRvnGNFkkcqrvEo3oVDFVdrM7WV1n1RuY6TOTkPyok4OD7Y9+m3A==" saltValue="ffSW6P94VlVR1pO1lUB4kQ=="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6480B-5AB2-4A5D-8589-A83A52B299B8}">
  <sheetPr>
    <tabColor theme="9" tint="0.79998168889431442"/>
  </sheetPr>
  <dimension ref="A1:M74"/>
  <sheetViews>
    <sheetView zoomScaleNormal="100"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73" customWidth="1"/>
    <col min="2" max="2" width="22.6328125" style="65" customWidth="1"/>
    <col min="3" max="3" width="17.54296875" style="74" customWidth="1"/>
    <col min="4" max="5" width="16.6328125" style="75" customWidth="1"/>
    <col min="6" max="7" width="14.6328125" style="73" customWidth="1"/>
    <col min="8" max="9" width="19.6328125" style="73" customWidth="1"/>
    <col min="10" max="10" width="12" style="65" customWidth="1"/>
    <col min="11" max="11" width="18.453125" style="65" customWidth="1"/>
    <col min="12" max="16384" width="8.7265625" style="3"/>
  </cols>
  <sheetData>
    <row r="1" spans="1:13" ht="40" customHeight="1" x14ac:dyDescent="0.35">
      <c r="A1" s="1" t="s">
        <v>39</v>
      </c>
      <c r="B1" s="2" t="s">
        <v>40</v>
      </c>
      <c r="C1" s="29" t="s">
        <v>47</v>
      </c>
      <c r="D1" s="30" t="s">
        <v>27</v>
      </c>
      <c r="E1" s="30" t="s">
        <v>28</v>
      </c>
      <c r="F1" s="2" t="s">
        <v>48</v>
      </c>
      <c r="G1" s="2" t="s">
        <v>49</v>
      </c>
      <c r="H1" s="2" t="s">
        <v>101</v>
      </c>
      <c r="I1" s="2" t="s">
        <v>50</v>
      </c>
      <c r="J1" s="2" t="s">
        <v>109</v>
      </c>
      <c r="K1" s="2" t="s">
        <v>110</v>
      </c>
    </row>
    <row r="2" spans="1:13" x14ac:dyDescent="0.35">
      <c r="A2" s="31" t="s">
        <v>116</v>
      </c>
      <c r="B2" s="66" t="s">
        <v>114</v>
      </c>
      <c r="C2" s="67">
        <v>41395</v>
      </c>
      <c r="D2" s="68">
        <v>41913</v>
      </c>
      <c r="E2" s="68">
        <v>47391</v>
      </c>
      <c r="F2" s="69">
        <f t="shared" ref="F2:F37" si="0">YEARFRAC(D2,E2)</f>
        <v>14.997222222222222</v>
      </c>
      <c r="G2" s="70">
        <f t="shared" ref="G2:G37" si="1">E2-D2+1</f>
        <v>5479</v>
      </c>
      <c r="H2" s="70">
        <v>94500000</v>
      </c>
      <c r="I2" s="71">
        <v>2.9511321373567947E-2</v>
      </c>
      <c r="J2" s="72" t="s">
        <v>70</v>
      </c>
      <c r="K2" s="72" t="s">
        <v>70</v>
      </c>
      <c r="M2" s="12"/>
    </row>
    <row r="3" spans="1:13" x14ac:dyDescent="0.35">
      <c r="A3" s="31" t="s">
        <v>118</v>
      </c>
      <c r="B3" s="66" t="s">
        <v>119</v>
      </c>
      <c r="C3" s="67">
        <v>40422</v>
      </c>
      <c r="D3" s="68">
        <v>40469</v>
      </c>
      <c r="E3" s="68">
        <v>46387</v>
      </c>
      <c r="F3" s="69">
        <f t="shared" si="0"/>
        <v>16.202777777777779</v>
      </c>
      <c r="G3" s="70">
        <f t="shared" si="1"/>
        <v>5919</v>
      </c>
      <c r="H3" s="70">
        <v>39530000</v>
      </c>
      <c r="I3" s="71">
        <v>2.4876549259003553E-2</v>
      </c>
      <c r="J3" s="72" t="s">
        <v>70</v>
      </c>
      <c r="K3" s="72" t="s">
        <v>70</v>
      </c>
      <c r="M3" s="48"/>
    </row>
    <row r="4" spans="1:13" x14ac:dyDescent="0.35">
      <c r="A4" s="31" t="s">
        <v>120</v>
      </c>
      <c r="B4" s="66" t="s">
        <v>119</v>
      </c>
      <c r="C4" s="67">
        <v>40848</v>
      </c>
      <c r="D4" s="68">
        <v>41091</v>
      </c>
      <c r="E4" s="68">
        <v>46568</v>
      </c>
      <c r="F4" s="69">
        <f t="shared" si="0"/>
        <v>14.997222222222222</v>
      </c>
      <c r="G4" s="70">
        <f t="shared" si="1"/>
        <v>5478</v>
      </c>
      <c r="H4" s="70">
        <v>77790000</v>
      </c>
      <c r="I4" s="71">
        <v>4.546647622687186E-2</v>
      </c>
      <c r="J4" s="72" t="s">
        <v>70</v>
      </c>
      <c r="K4" s="72" t="s">
        <v>70</v>
      </c>
      <c r="M4" s="48"/>
    </row>
    <row r="5" spans="1:13" x14ac:dyDescent="0.35">
      <c r="A5" s="31" t="s">
        <v>121</v>
      </c>
      <c r="B5" s="66" t="s">
        <v>119</v>
      </c>
      <c r="C5" s="67">
        <v>42125</v>
      </c>
      <c r="D5" s="68">
        <v>42179</v>
      </c>
      <c r="E5" s="68">
        <v>49483</v>
      </c>
      <c r="F5" s="69">
        <f t="shared" si="0"/>
        <v>19.997222222222224</v>
      </c>
      <c r="G5" s="70">
        <f t="shared" si="1"/>
        <v>7305</v>
      </c>
      <c r="H5" s="70">
        <v>755371001</v>
      </c>
      <c r="I5" s="71">
        <v>0.28855102080015521</v>
      </c>
      <c r="J5" s="72" t="s">
        <v>70</v>
      </c>
      <c r="K5" s="72" t="s">
        <v>70</v>
      </c>
      <c r="M5" s="48"/>
    </row>
    <row r="6" spans="1:13" x14ac:dyDescent="0.35">
      <c r="A6" s="31" t="s">
        <v>122</v>
      </c>
      <c r="B6" s="66" t="s">
        <v>119</v>
      </c>
      <c r="C6" s="67">
        <v>44986</v>
      </c>
      <c r="D6" s="68">
        <v>45584</v>
      </c>
      <c r="E6" s="68">
        <v>51061</v>
      </c>
      <c r="F6" s="69">
        <f t="shared" si="0"/>
        <v>14.997222222222222</v>
      </c>
      <c r="G6" s="70">
        <f t="shared" si="1"/>
        <v>5478</v>
      </c>
      <c r="H6" s="70">
        <v>21707290</v>
      </c>
      <c r="I6" s="71">
        <v>3.9767138094016781E-2</v>
      </c>
      <c r="J6" s="72" t="s">
        <v>66</v>
      </c>
      <c r="K6" s="72" t="s">
        <v>70</v>
      </c>
      <c r="M6" s="48"/>
    </row>
    <row r="7" spans="1:13" x14ac:dyDescent="0.35">
      <c r="A7" s="31" t="s">
        <v>123</v>
      </c>
      <c r="B7" s="66" t="s">
        <v>119</v>
      </c>
      <c r="C7" s="67">
        <v>41579</v>
      </c>
      <c r="D7" s="68">
        <v>41640</v>
      </c>
      <c r="E7" s="68">
        <v>47118</v>
      </c>
      <c r="F7" s="69">
        <f t="shared" si="0"/>
        <v>15</v>
      </c>
      <c r="G7" s="70">
        <f t="shared" si="1"/>
        <v>5479</v>
      </c>
      <c r="H7" s="70">
        <v>960000000</v>
      </c>
      <c r="I7" s="71">
        <v>0.76087055765724909</v>
      </c>
      <c r="J7" s="72" t="s">
        <v>70</v>
      </c>
      <c r="K7" s="72" t="s">
        <v>70</v>
      </c>
      <c r="M7" s="48"/>
    </row>
    <row r="8" spans="1:13" x14ac:dyDescent="0.35">
      <c r="A8" s="31" t="s">
        <v>123</v>
      </c>
      <c r="B8" s="66" t="s">
        <v>119</v>
      </c>
      <c r="C8" s="67">
        <v>42522</v>
      </c>
      <c r="D8" s="68">
        <v>42635</v>
      </c>
      <c r="E8" s="68">
        <v>47299</v>
      </c>
      <c r="F8" s="69">
        <f t="shared" si="0"/>
        <v>12.772222222222222</v>
      </c>
      <c r="G8" s="70">
        <f t="shared" si="1"/>
        <v>4665</v>
      </c>
      <c r="H8" s="70">
        <v>1230000000</v>
      </c>
      <c r="I8" s="71">
        <v>1.6629638905372812</v>
      </c>
      <c r="J8" s="72" t="s">
        <v>70</v>
      </c>
      <c r="K8" s="72" t="s">
        <v>70</v>
      </c>
      <c r="M8" s="48"/>
    </row>
    <row r="9" spans="1:13" x14ac:dyDescent="0.35">
      <c r="A9" s="31" t="s">
        <v>124</v>
      </c>
      <c r="B9" s="66" t="s">
        <v>119</v>
      </c>
      <c r="C9" s="67">
        <v>40148</v>
      </c>
      <c r="D9" s="68">
        <v>40164</v>
      </c>
      <c r="E9" s="68">
        <v>47468</v>
      </c>
      <c r="F9" s="69">
        <f t="shared" si="0"/>
        <v>19.997222222222224</v>
      </c>
      <c r="G9" s="70">
        <f t="shared" si="1"/>
        <v>7305</v>
      </c>
      <c r="H9" s="70">
        <v>3790600</v>
      </c>
      <c r="I9" s="71">
        <v>3.7368436727146007E-3</v>
      </c>
      <c r="J9" s="72" t="s">
        <v>70</v>
      </c>
      <c r="K9" s="72" t="s">
        <v>70</v>
      </c>
      <c r="M9" s="48"/>
    </row>
    <row r="10" spans="1:13" x14ac:dyDescent="0.35">
      <c r="A10" s="31" t="s">
        <v>125</v>
      </c>
      <c r="B10" s="66" t="s">
        <v>119</v>
      </c>
      <c r="C10" s="67">
        <v>40634</v>
      </c>
      <c r="D10" s="68">
        <v>40827</v>
      </c>
      <c r="E10" s="68">
        <v>48131</v>
      </c>
      <c r="F10" s="69">
        <f t="shared" si="0"/>
        <v>19.997222222222224</v>
      </c>
      <c r="G10" s="70">
        <f t="shared" si="1"/>
        <v>7305</v>
      </c>
      <c r="H10" s="70">
        <v>936129513</v>
      </c>
      <c r="I10" s="71">
        <v>0.1023347787068427</v>
      </c>
      <c r="J10" s="72" t="s">
        <v>70</v>
      </c>
      <c r="K10" s="72" t="s">
        <v>70</v>
      </c>
      <c r="M10" s="48"/>
    </row>
    <row r="11" spans="1:13" x14ac:dyDescent="0.35">
      <c r="A11" s="31" t="s">
        <v>126</v>
      </c>
      <c r="B11" s="66" t="s">
        <v>119</v>
      </c>
      <c r="C11" s="67">
        <v>40299</v>
      </c>
      <c r="D11" s="68">
        <v>40544</v>
      </c>
      <c r="E11" s="68">
        <v>46022</v>
      </c>
      <c r="F11" s="69">
        <f t="shared" si="0"/>
        <v>15</v>
      </c>
      <c r="G11" s="70">
        <f t="shared" si="1"/>
        <v>5479</v>
      </c>
      <c r="H11" s="70">
        <v>344292000</v>
      </c>
      <c r="I11" s="71">
        <v>2.2158610721810378E-2</v>
      </c>
      <c r="J11" s="72" t="s">
        <v>70</v>
      </c>
      <c r="K11" s="72" t="s">
        <v>70</v>
      </c>
      <c r="M11" s="48"/>
    </row>
    <row r="12" spans="1:13" x14ac:dyDescent="0.35">
      <c r="A12" s="31" t="s">
        <v>127</v>
      </c>
      <c r="B12" s="66" t="s">
        <v>119</v>
      </c>
      <c r="C12" s="67">
        <v>41913</v>
      </c>
      <c r="D12" s="68">
        <v>41944</v>
      </c>
      <c r="E12" s="68">
        <v>47542</v>
      </c>
      <c r="F12" s="69">
        <f t="shared" si="0"/>
        <v>15.324999999999999</v>
      </c>
      <c r="G12" s="70">
        <f t="shared" si="1"/>
        <v>5599</v>
      </c>
      <c r="H12" s="70">
        <v>72000000</v>
      </c>
      <c r="I12" s="71">
        <v>3.6722808802787776E-2</v>
      </c>
      <c r="J12" s="72" t="s">
        <v>70</v>
      </c>
      <c r="K12" s="72" t="s">
        <v>70</v>
      </c>
      <c r="M12" s="48"/>
    </row>
    <row r="13" spans="1:13" x14ac:dyDescent="0.35">
      <c r="A13" s="31" t="s">
        <v>128</v>
      </c>
      <c r="B13" s="66" t="s">
        <v>113</v>
      </c>
      <c r="C13" s="67">
        <v>40940</v>
      </c>
      <c r="D13" s="68">
        <v>40940</v>
      </c>
      <c r="E13" s="68">
        <v>46417</v>
      </c>
      <c r="F13" s="69">
        <f t="shared" si="0"/>
        <v>14.997222222222222</v>
      </c>
      <c r="G13" s="70">
        <f t="shared" si="1"/>
        <v>5478</v>
      </c>
      <c r="H13" s="70">
        <v>470000000</v>
      </c>
      <c r="I13" s="71">
        <v>0.73037051540848685</v>
      </c>
      <c r="J13" s="72" t="s">
        <v>70</v>
      </c>
      <c r="K13" s="72" t="s">
        <v>70</v>
      </c>
      <c r="M13" s="48"/>
    </row>
    <row r="14" spans="1:13" x14ac:dyDescent="0.35">
      <c r="A14" s="31" t="s">
        <v>128</v>
      </c>
      <c r="B14" s="66" t="s">
        <v>129</v>
      </c>
      <c r="C14" s="67">
        <v>44496</v>
      </c>
      <c r="D14" s="68">
        <v>45382</v>
      </c>
      <c r="E14" s="68">
        <v>50859</v>
      </c>
      <c r="F14" s="69">
        <f t="shared" si="0"/>
        <v>15</v>
      </c>
      <c r="G14" s="70">
        <f t="shared" si="1"/>
        <v>5478</v>
      </c>
      <c r="H14" s="70">
        <v>903391510.45643425</v>
      </c>
      <c r="I14" s="71">
        <v>1.3471592335949452</v>
      </c>
      <c r="J14" s="72" t="s">
        <v>66</v>
      </c>
      <c r="K14" s="72" t="s">
        <v>70</v>
      </c>
      <c r="M14" s="48"/>
    </row>
    <row r="15" spans="1:13" x14ac:dyDescent="0.35">
      <c r="A15" s="31" t="s">
        <v>128</v>
      </c>
      <c r="B15" s="66" t="s">
        <v>113</v>
      </c>
      <c r="C15" s="67">
        <v>45597</v>
      </c>
      <c r="D15" s="68">
        <v>46142</v>
      </c>
      <c r="E15" s="68">
        <v>51620</v>
      </c>
      <c r="F15" s="69">
        <f t="shared" si="0"/>
        <v>14.997222222222222</v>
      </c>
      <c r="G15" s="70">
        <f t="shared" si="1"/>
        <v>5479</v>
      </c>
      <c r="H15" s="70">
        <v>1867500000</v>
      </c>
      <c r="I15" s="71">
        <v>2.7578049201897903</v>
      </c>
      <c r="J15" s="72" t="s">
        <v>70</v>
      </c>
      <c r="K15" s="72" t="s">
        <v>70</v>
      </c>
      <c r="M15" s="48"/>
    </row>
    <row r="16" spans="1:13" x14ac:dyDescent="0.35">
      <c r="A16" s="31" t="s">
        <v>130</v>
      </c>
      <c r="B16" s="66" t="s">
        <v>131</v>
      </c>
      <c r="C16" s="67">
        <v>40787</v>
      </c>
      <c r="D16" s="68">
        <v>41274</v>
      </c>
      <c r="E16" s="68">
        <v>47483</v>
      </c>
      <c r="F16" s="69">
        <f t="shared" si="0"/>
        <v>17</v>
      </c>
      <c r="G16" s="70">
        <f t="shared" si="1"/>
        <v>6210</v>
      </c>
      <c r="H16" s="70">
        <v>431960000</v>
      </c>
      <c r="I16" s="71">
        <v>5.9967617930563204E-2</v>
      </c>
      <c r="J16" s="72" t="s">
        <v>70</v>
      </c>
      <c r="K16" s="72" t="s">
        <v>70</v>
      </c>
      <c r="M16" s="48"/>
    </row>
    <row r="17" spans="1:13" x14ac:dyDescent="0.35">
      <c r="A17" s="31" t="s">
        <v>130</v>
      </c>
      <c r="B17" s="66" t="s">
        <v>132</v>
      </c>
      <c r="C17" s="67">
        <v>40787</v>
      </c>
      <c r="D17" s="68">
        <v>41274</v>
      </c>
      <c r="E17" s="68">
        <v>47483</v>
      </c>
      <c r="F17" s="69">
        <f t="shared" si="0"/>
        <v>17</v>
      </c>
      <c r="G17" s="70">
        <f t="shared" si="1"/>
        <v>6210</v>
      </c>
      <c r="H17" s="70">
        <v>74035100</v>
      </c>
      <c r="I17" s="71">
        <v>4.1112219559691084E-2</v>
      </c>
      <c r="J17" s="72" t="s">
        <v>70</v>
      </c>
      <c r="K17" s="72" t="s">
        <v>70</v>
      </c>
      <c r="M17" s="48"/>
    </row>
    <row r="18" spans="1:13" x14ac:dyDescent="0.35">
      <c r="A18" s="31" t="s">
        <v>133</v>
      </c>
      <c r="B18" s="66" t="s">
        <v>119</v>
      </c>
      <c r="C18" s="67">
        <v>41000</v>
      </c>
      <c r="D18" s="68">
        <v>41029</v>
      </c>
      <c r="E18" s="68">
        <v>46506</v>
      </c>
      <c r="F18" s="69">
        <f t="shared" si="0"/>
        <v>14.997222222222222</v>
      </c>
      <c r="G18" s="70">
        <f t="shared" si="1"/>
        <v>5478</v>
      </c>
      <c r="H18" s="70">
        <v>1500000</v>
      </c>
      <c r="I18" s="71">
        <v>4.1818061990426007E-3</v>
      </c>
      <c r="J18" s="72" t="s">
        <v>70</v>
      </c>
      <c r="K18" s="72" t="s">
        <v>70</v>
      </c>
      <c r="M18" s="48"/>
    </row>
    <row r="19" spans="1:13" x14ac:dyDescent="0.35">
      <c r="A19" s="31" t="s">
        <v>134</v>
      </c>
      <c r="B19" s="66" t="s">
        <v>113</v>
      </c>
      <c r="C19" s="67">
        <v>41671</v>
      </c>
      <c r="D19" s="68">
        <v>41701</v>
      </c>
      <c r="E19" s="68">
        <v>45353</v>
      </c>
      <c r="F19" s="69">
        <f t="shared" si="0"/>
        <v>9.9972222222222218</v>
      </c>
      <c r="G19" s="70">
        <f t="shared" si="1"/>
        <v>3653</v>
      </c>
      <c r="H19" s="70">
        <v>23251000</v>
      </c>
      <c r="I19" s="71">
        <v>4.169156509850276E-3</v>
      </c>
      <c r="J19" s="72" t="s">
        <v>70</v>
      </c>
      <c r="K19" s="72" t="s">
        <v>70</v>
      </c>
      <c r="M19" s="48"/>
    </row>
    <row r="20" spans="1:13" x14ac:dyDescent="0.35">
      <c r="A20" s="31" t="s">
        <v>136</v>
      </c>
      <c r="B20" s="66" t="s">
        <v>119</v>
      </c>
      <c r="C20" s="67">
        <v>44440</v>
      </c>
      <c r="D20" s="68">
        <v>44927</v>
      </c>
      <c r="E20" s="68">
        <v>52231</v>
      </c>
      <c r="F20" s="69">
        <f t="shared" si="0"/>
        <v>20</v>
      </c>
      <c r="G20" s="70">
        <f t="shared" si="1"/>
        <v>7305</v>
      </c>
      <c r="H20" s="70">
        <v>764186316</v>
      </c>
      <c r="I20" s="71">
        <v>0.74367516014312451</v>
      </c>
      <c r="J20" s="72" t="s">
        <v>66</v>
      </c>
      <c r="K20" s="72" t="s">
        <v>70</v>
      </c>
      <c r="M20" s="48"/>
    </row>
    <row r="21" spans="1:13" x14ac:dyDescent="0.35">
      <c r="A21" s="31" t="s">
        <v>137</v>
      </c>
      <c r="B21" s="66" t="s">
        <v>119</v>
      </c>
      <c r="C21" s="67">
        <v>42278</v>
      </c>
      <c r="D21" s="68">
        <v>42395</v>
      </c>
      <c r="E21" s="68">
        <v>47873</v>
      </c>
      <c r="F21" s="69">
        <f t="shared" si="0"/>
        <v>14.997222222222222</v>
      </c>
      <c r="G21" s="70">
        <f t="shared" si="1"/>
        <v>5479</v>
      </c>
      <c r="H21" s="70">
        <v>610920000</v>
      </c>
      <c r="I21" s="71">
        <v>0.11487566358502839</v>
      </c>
      <c r="J21" s="72" t="s">
        <v>70</v>
      </c>
      <c r="K21" s="72" t="s">
        <v>70</v>
      </c>
      <c r="M21" s="48"/>
    </row>
    <row r="22" spans="1:13" x14ac:dyDescent="0.35">
      <c r="A22" s="31" t="s">
        <v>138</v>
      </c>
      <c r="B22" s="66" t="s">
        <v>119</v>
      </c>
      <c r="C22" s="67">
        <v>44470</v>
      </c>
      <c r="D22" s="68">
        <v>44530</v>
      </c>
      <c r="E22" s="68">
        <v>51835</v>
      </c>
      <c r="F22" s="69">
        <f t="shared" si="0"/>
        <v>20</v>
      </c>
      <c r="G22" s="70">
        <f t="shared" si="1"/>
        <v>7306</v>
      </c>
      <c r="H22" s="70">
        <v>75105251.683989689</v>
      </c>
      <c r="I22" s="71">
        <v>0.16107245842723633</v>
      </c>
      <c r="J22" s="72" t="s">
        <v>66</v>
      </c>
      <c r="K22" s="72" t="s">
        <v>70</v>
      </c>
      <c r="M22" s="48"/>
    </row>
    <row r="23" spans="1:13" x14ac:dyDescent="0.35">
      <c r="A23" s="31" t="s">
        <v>139</v>
      </c>
      <c r="B23" s="66" t="s">
        <v>119</v>
      </c>
      <c r="C23" s="67">
        <v>44501</v>
      </c>
      <c r="D23" s="68">
        <v>44562</v>
      </c>
      <c r="E23" s="68">
        <v>47213</v>
      </c>
      <c r="F23" s="69">
        <f t="shared" si="0"/>
        <v>7.2611111111111111</v>
      </c>
      <c r="G23" s="70">
        <f t="shared" si="1"/>
        <v>2652</v>
      </c>
      <c r="H23" s="70">
        <v>45601767.385112301</v>
      </c>
      <c r="I23" s="71">
        <v>4.3359506597363713E-2</v>
      </c>
      <c r="J23" s="72" t="s">
        <v>66</v>
      </c>
      <c r="K23" s="72" t="s">
        <v>70</v>
      </c>
      <c r="M23" s="48"/>
    </row>
    <row r="24" spans="1:13" x14ac:dyDescent="0.35">
      <c r="A24" s="31" t="s">
        <v>141</v>
      </c>
      <c r="B24" s="66" t="s">
        <v>114</v>
      </c>
      <c r="C24" s="67">
        <v>41426</v>
      </c>
      <c r="D24" s="68">
        <v>42186</v>
      </c>
      <c r="E24" s="68">
        <v>47664</v>
      </c>
      <c r="F24" s="69">
        <f t="shared" si="0"/>
        <v>14.997222222222222</v>
      </c>
      <c r="G24" s="70">
        <f t="shared" si="1"/>
        <v>5479</v>
      </c>
      <c r="H24" s="70">
        <v>120000000</v>
      </c>
      <c r="I24" s="71">
        <v>0.1852152998209709</v>
      </c>
      <c r="J24" s="72" t="s">
        <v>70</v>
      </c>
      <c r="K24" s="72" t="s">
        <v>70</v>
      </c>
      <c r="M24" s="48"/>
    </row>
    <row r="25" spans="1:13" x14ac:dyDescent="0.35">
      <c r="A25" s="31" t="s">
        <v>141</v>
      </c>
      <c r="B25" s="66" t="s">
        <v>114</v>
      </c>
      <c r="C25" s="67">
        <v>42826</v>
      </c>
      <c r="D25" s="68">
        <v>42826</v>
      </c>
      <c r="E25" s="68">
        <v>48668</v>
      </c>
      <c r="F25" s="69">
        <f t="shared" si="0"/>
        <v>15.997222222222222</v>
      </c>
      <c r="G25" s="70">
        <f t="shared" si="1"/>
        <v>5843</v>
      </c>
      <c r="H25" s="70">
        <v>107100000</v>
      </c>
      <c r="I25" s="71">
        <v>0.42407234175241659</v>
      </c>
      <c r="J25" s="72" t="s">
        <v>70</v>
      </c>
      <c r="K25" s="72" t="s">
        <v>70</v>
      </c>
      <c r="M25" s="48"/>
    </row>
    <row r="26" spans="1:13" x14ac:dyDescent="0.35">
      <c r="A26" s="31" t="s">
        <v>142</v>
      </c>
      <c r="B26" s="66" t="s">
        <v>113</v>
      </c>
      <c r="C26" s="67">
        <v>44287</v>
      </c>
      <c r="D26" s="68">
        <v>44562</v>
      </c>
      <c r="E26" s="68">
        <v>50041</v>
      </c>
      <c r="F26" s="69">
        <f t="shared" si="0"/>
        <v>15</v>
      </c>
      <c r="G26" s="70">
        <f t="shared" si="1"/>
        <v>5480</v>
      </c>
      <c r="H26" s="70">
        <v>11193000</v>
      </c>
      <c r="I26" s="71">
        <v>7.6138143829191526E-2</v>
      </c>
      <c r="J26" s="72" t="s">
        <v>70</v>
      </c>
      <c r="K26" s="72" t="s">
        <v>70</v>
      </c>
      <c r="M26" s="48"/>
    </row>
    <row r="27" spans="1:13" x14ac:dyDescent="0.35">
      <c r="A27" s="31" t="s">
        <v>143</v>
      </c>
      <c r="B27" s="66" t="s">
        <v>144</v>
      </c>
      <c r="C27" s="67">
        <v>42491</v>
      </c>
      <c r="D27" s="68">
        <v>42492</v>
      </c>
      <c r="E27" s="68">
        <v>46143</v>
      </c>
      <c r="F27" s="69">
        <f t="shared" si="0"/>
        <v>9.9972222222222218</v>
      </c>
      <c r="G27" s="70">
        <f t="shared" si="1"/>
        <v>3652</v>
      </c>
      <c r="H27" s="70">
        <v>1277700000000</v>
      </c>
      <c r="I27" s="71">
        <v>415.77339816782069</v>
      </c>
      <c r="J27" s="72" t="s">
        <v>70</v>
      </c>
      <c r="K27" s="72" t="s">
        <v>70</v>
      </c>
      <c r="M27" s="48"/>
    </row>
    <row r="28" spans="1:13" x14ac:dyDescent="0.35">
      <c r="A28" s="31" t="s">
        <v>145</v>
      </c>
      <c r="B28" s="66" t="s">
        <v>119</v>
      </c>
      <c r="C28" s="67">
        <v>40756</v>
      </c>
      <c r="D28" s="68">
        <v>40897</v>
      </c>
      <c r="E28" s="68">
        <v>47848</v>
      </c>
      <c r="F28" s="69">
        <f t="shared" si="0"/>
        <v>19.030555555555555</v>
      </c>
      <c r="G28" s="70">
        <f t="shared" si="1"/>
        <v>6952</v>
      </c>
      <c r="H28" s="70">
        <v>172700000</v>
      </c>
      <c r="I28" s="71">
        <v>2.6390677212558545E-2</v>
      </c>
      <c r="J28" s="72" t="s">
        <v>70</v>
      </c>
      <c r="K28" s="72" t="s">
        <v>70</v>
      </c>
      <c r="M28" s="48"/>
    </row>
    <row r="29" spans="1:13" x14ac:dyDescent="0.35">
      <c r="A29" s="31" t="s">
        <v>145</v>
      </c>
      <c r="B29" s="66" t="s">
        <v>129</v>
      </c>
      <c r="C29" s="67">
        <v>42450</v>
      </c>
      <c r="D29" s="68">
        <v>42450</v>
      </c>
      <c r="E29" s="68">
        <v>47777</v>
      </c>
      <c r="F29" s="69">
        <f t="shared" si="0"/>
        <v>14.583333333333334</v>
      </c>
      <c r="G29" s="70">
        <f t="shared" si="1"/>
        <v>5328</v>
      </c>
      <c r="H29" s="70">
        <v>28976602</v>
      </c>
      <c r="I29" s="71">
        <v>5.3725124788360674E-2</v>
      </c>
      <c r="J29" s="72" t="s">
        <v>70</v>
      </c>
      <c r="K29" s="72" t="s">
        <v>70</v>
      </c>
      <c r="M29" s="48"/>
    </row>
    <row r="30" spans="1:13" x14ac:dyDescent="0.35">
      <c r="A30" s="31" t="s">
        <v>146</v>
      </c>
      <c r="B30" s="66" t="s">
        <v>113</v>
      </c>
      <c r="C30" s="67">
        <v>44216</v>
      </c>
      <c r="D30" s="68">
        <v>44216</v>
      </c>
      <c r="E30" s="68">
        <v>53327</v>
      </c>
      <c r="F30" s="69">
        <f t="shared" si="0"/>
        <v>24.947222222222223</v>
      </c>
      <c r="G30" s="70">
        <f t="shared" si="1"/>
        <v>9112</v>
      </c>
      <c r="H30" s="70">
        <v>400000000</v>
      </c>
      <c r="I30" s="71">
        <v>0.48003943235913171</v>
      </c>
      <c r="J30" s="72" t="s">
        <v>70</v>
      </c>
      <c r="K30" s="72" t="s">
        <v>70</v>
      </c>
      <c r="M30" s="48"/>
    </row>
    <row r="31" spans="1:13" x14ac:dyDescent="0.35">
      <c r="A31" s="31" t="s">
        <v>146</v>
      </c>
      <c r="B31" s="66" t="s">
        <v>119</v>
      </c>
      <c r="C31" s="67">
        <v>45170</v>
      </c>
      <c r="D31" s="68">
        <v>46023</v>
      </c>
      <c r="E31" s="68">
        <v>55153</v>
      </c>
      <c r="F31" s="69">
        <f t="shared" si="0"/>
        <v>25</v>
      </c>
      <c r="G31" s="70">
        <f t="shared" si="1"/>
        <v>9131</v>
      </c>
      <c r="H31" s="70">
        <v>1430674794</v>
      </c>
      <c r="I31" s="71">
        <v>0.75433908102703029</v>
      </c>
      <c r="J31" s="72" t="s">
        <v>66</v>
      </c>
      <c r="K31" s="72" t="s">
        <v>70</v>
      </c>
      <c r="M31" s="48"/>
    </row>
    <row r="32" spans="1:13" x14ac:dyDescent="0.35">
      <c r="A32" s="31" t="s">
        <v>147</v>
      </c>
      <c r="B32" s="66" t="s">
        <v>119</v>
      </c>
      <c r="C32" s="67">
        <v>43862</v>
      </c>
      <c r="D32" s="68">
        <v>44287</v>
      </c>
      <c r="E32" s="68">
        <v>49765</v>
      </c>
      <c r="F32" s="69">
        <f t="shared" si="0"/>
        <v>15</v>
      </c>
      <c r="G32" s="70">
        <f t="shared" si="1"/>
        <v>5479</v>
      </c>
      <c r="H32" s="70">
        <v>23773016923</v>
      </c>
      <c r="I32" s="71">
        <v>1.7970570830433299</v>
      </c>
      <c r="J32" s="72" t="s">
        <v>70</v>
      </c>
      <c r="K32" s="72" t="s">
        <v>66</v>
      </c>
      <c r="M32" s="48"/>
    </row>
    <row r="33" spans="1:13" x14ac:dyDescent="0.35">
      <c r="A33" s="31" t="s">
        <v>148</v>
      </c>
      <c r="B33" s="66" t="s">
        <v>144</v>
      </c>
      <c r="C33" s="67">
        <v>42217</v>
      </c>
      <c r="D33" s="68">
        <v>42461</v>
      </c>
      <c r="E33" s="68">
        <v>47238</v>
      </c>
      <c r="F33" s="69">
        <f t="shared" si="0"/>
        <v>13.080555555555556</v>
      </c>
      <c r="G33" s="70">
        <f t="shared" si="1"/>
        <v>4778</v>
      </c>
      <c r="H33" s="70">
        <v>697717837</v>
      </c>
      <c r="I33" s="71">
        <v>6.6074926796698186E-2</v>
      </c>
      <c r="J33" s="72" t="s">
        <v>70</v>
      </c>
      <c r="K33" s="72" t="s">
        <v>70</v>
      </c>
      <c r="M33" s="48"/>
    </row>
    <row r="34" spans="1:13" x14ac:dyDescent="0.35">
      <c r="A34" s="31" t="s">
        <v>149</v>
      </c>
      <c r="B34" s="66" t="s">
        <v>113</v>
      </c>
      <c r="C34" s="67">
        <v>43191</v>
      </c>
      <c r="D34" s="68">
        <v>43203</v>
      </c>
      <c r="E34" s="68">
        <v>50507</v>
      </c>
      <c r="F34" s="69">
        <f t="shared" si="0"/>
        <v>19.997222222222224</v>
      </c>
      <c r="G34" s="70">
        <f t="shared" si="1"/>
        <v>7305</v>
      </c>
      <c r="H34" s="70">
        <v>205880000</v>
      </c>
      <c r="I34" s="71">
        <v>7.744467889001598E-2</v>
      </c>
      <c r="J34" s="72" t="s">
        <v>70</v>
      </c>
      <c r="K34" s="72" t="s">
        <v>70</v>
      </c>
      <c r="M34" s="48"/>
    </row>
    <row r="35" spans="1:13" x14ac:dyDescent="0.35">
      <c r="A35" s="31" t="s">
        <v>150</v>
      </c>
      <c r="B35" s="66" t="s">
        <v>114</v>
      </c>
      <c r="C35" s="67">
        <v>44774</v>
      </c>
      <c r="D35" s="68">
        <v>44825</v>
      </c>
      <c r="E35" s="68">
        <v>48477</v>
      </c>
      <c r="F35" s="69">
        <f t="shared" si="0"/>
        <v>9.9972222222222218</v>
      </c>
      <c r="G35" s="70">
        <f t="shared" si="1"/>
        <v>3653</v>
      </c>
      <c r="H35" s="70">
        <v>419133261</v>
      </c>
      <c r="I35" s="71">
        <v>1.8322426178866341E-2</v>
      </c>
      <c r="J35" s="72" t="s">
        <v>70</v>
      </c>
      <c r="K35" s="72" t="s">
        <v>70</v>
      </c>
      <c r="M35" s="48"/>
    </row>
    <row r="36" spans="1:13" x14ac:dyDescent="0.35">
      <c r="A36" s="31" t="s">
        <v>151</v>
      </c>
      <c r="B36" s="66" t="s">
        <v>119</v>
      </c>
      <c r="C36" s="67">
        <v>43770</v>
      </c>
      <c r="D36" s="68">
        <v>44067</v>
      </c>
      <c r="E36" s="68">
        <v>53186</v>
      </c>
      <c r="F36" s="69">
        <f t="shared" si="0"/>
        <v>24.966666666666665</v>
      </c>
      <c r="G36" s="70">
        <f t="shared" si="1"/>
        <v>9120</v>
      </c>
      <c r="H36" s="70">
        <v>50427000</v>
      </c>
      <c r="I36" s="71">
        <v>0.18554585738986684</v>
      </c>
      <c r="J36" s="72" t="s">
        <v>70</v>
      </c>
      <c r="K36" s="72" t="s">
        <v>70</v>
      </c>
      <c r="M36" s="48"/>
    </row>
    <row r="37" spans="1:13" x14ac:dyDescent="0.35">
      <c r="A37" s="31" t="s">
        <v>152</v>
      </c>
      <c r="B37" s="66" t="s">
        <v>119</v>
      </c>
      <c r="C37" s="67">
        <v>45352</v>
      </c>
      <c r="D37" s="68">
        <v>45369</v>
      </c>
      <c r="E37" s="68">
        <v>50846</v>
      </c>
      <c r="F37" s="69">
        <f t="shared" si="0"/>
        <v>14.997222222222222</v>
      </c>
      <c r="G37" s="70">
        <f t="shared" si="1"/>
        <v>5478</v>
      </c>
      <c r="H37" s="70">
        <v>7533000000000</v>
      </c>
      <c r="I37" s="71">
        <v>745.93252884317008</v>
      </c>
      <c r="J37" s="72" t="s">
        <v>70</v>
      </c>
      <c r="K37" s="72" t="s">
        <v>70</v>
      </c>
      <c r="M37" s="48"/>
    </row>
    <row r="38" spans="1:13" x14ac:dyDescent="0.35">
      <c r="A38" s="31"/>
      <c r="B38" s="66"/>
      <c r="C38" s="67"/>
      <c r="D38" s="68"/>
      <c r="E38" s="68"/>
      <c r="F38" s="69"/>
      <c r="G38" s="70"/>
      <c r="H38" s="70"/>
      <c r="I38" s="71"/>
      <c r="J38" s="72"/>
      <c r="K38" s="72"/>
    </row>
    <row r="39" spans="1:13" x14ac:dyDescent="0.35">
      <c r="A39" s="31"/>
      <c r="B39" s="66"/>
      <c r="C39" s="67"/>
      <c r="D39" s="68"/>
      <c r="E39" s="68"/>
      <c r="F39" s="69"/>
      <c r="G39" s="70"/>
      <c r="H39" s="70"/>
      <c r="I39" s="71"/>
      <c r="J39" s="72"/>
      <c r="K39" s="72"/>
    </row>
    <row r="40" spans="1:13" x14ac:dyDescent="0.35">
      <c r="A40" s="31"/>
      <c r="B40" s="66"/>
      <c r="C40" s="67"/>
      <c r="D40" s="68"/>
      <c r="E40" s="68"/>
      <c r="F40" s="69"/>
      <c r="G40" s="70"/>
      <c r="H40" s="70"/>
      <c r="I40" s="71"/>
      <c r="J40" s="72"/>
      <c r="K40" s="72"/>
    </row>
    <row r="41" spans="1:13" x14ac:dyDescent="0.35">
      <c r="A41" s="31"/>
      <c r="B41" s="66"/>
      <c r="C41" s="67"/>
      <c r="D41" s="68"/>
      <c r="E41" s="68"/>
      <c r="F41" s="69"/>
      <c r="G41" s="70"/>
      <c r="H41" s="70"/>
      <c r="I41" s="71"/>
      <c r="J41" s="72"/>
      <c r="K41" s="72"/>
    </row>
    <row r="42" spans="1:13" x14ac:dyDescent="0.35">
      <c r="A42" s="31"/>
      <c r="B42" s="66"/>
      <c r="C42" s="67"/>
      <c r="D42" s="68"/>
      <c r="E42" s="68"/>
      <c r="F42" s="69"/>
      <c r="G42" s="70"/>
      <c r="H42" s="70"/>
      <c r="I42" s="71"/>
      <c r="J42" s="72"/>
      <c r="K42" s="72"/>
    </row>
    <row r="43" spans="1:13" x14ac:dyDescent="0.35">
      <c r="A43" s="31"/>
      <c r="B43" s="66"/>
      <c r="C43" s="67"/>
      <c r="D43" s="68"/>
      <c r="E43" s="68"/>
      <c r="F43" s="69"/>
      <c r="G43" s="70"/>
      <c r="H43" s="70"/>
      <c r="I43" s="71"/>
      <c r="J43" s="72"/>
      <c r="K43" s="72"/>
    </row>
    <row r="44" spans="1:13" x14ac:dyDescent="0.35">
      <c r="A44" s="31"/>
      <c r="B44" s="66"/>
      <c r="C44" s="67"/>
      <c r="D44" s="68"/>
      <c r="E44" s="68"/>
      <c r="F44" s="69"/>
      <c r="G44" s="70"/>
      <c r="H44" s="70"/>
      <c r="I44" s="71"/>
      <c r="J44" s="72"/>
      <c r="K44" s="72"/>
    </row>
    <row r="45" spans="1:13" x14ac:dyDescent="0.35">
      <c r="A45" s="31"/>
      <c r="B45" s="66"/>
      <c r="C45" s="67"/>
      <c r="D45" s="68"/>
      <c r="E45" s="68"/>
      <c r="F45" s="69"/>
      <c r="G45" s="70"/>
      <c r="H45" s="70"/>
      <c r="I45" s="71"/>
      <c r="J45" s="72"/>
      <c r="K45" s="72"/>
    </row>
    <row r="46" spans="1:13" x14ac:dyDescent="0.35">
      <c r="A46" s="31"/>
      <c r="B46" s="66"/>
      <c r="C46" s="67"/>
      <c r="D46" s="68"/>
      <c r="E46" s="68"/>
      <c r="F46" s="69"/>
      <c r="G46" s="70"/>
      <c r="H46" s="70"/>
      <c r="I46" s="71"/>
      <c r="J46" s="72"/>
      <c r="K46" s="72"/>
    </row>
    <row r="47" spans="1:13" x14ac:dyDescent="0.35">
      <c r="A47" s="31"/>
      <c r="B47" s="66"/>
      <c r="C47" s="67"/>
      <c r="D47" s="68"/>
      <c r="E47" s="68"/>
      <c r="F47" s="69"/>
      <c r="G47" s="70"/>
      <c r="H47" s="70"/>
      <c r="I47" s="71"/>
      <c r="J47" s="72"/>
      <c r="K47" s="72"/>
    </row>
    <row r="48" spans="1:13" x14ac:dyDescent="0.35">
      <c r="A48" s="31"/>
      <c r="B48" s="66"/>
      <c r="C48" s="67"/>
      <c r="D48" s="68"/>
      <c r="E48" s="68"/>
      <c r="F48" s="69"/>
      <c r="G48" s="70"/>
      <c r="H48" s="70"/>
      <c r="I48" s="71"/>
      <c r="J48" s="72"/>
      <c r="K48" s="72"/>
    </row>
    <row r="49" spans="1:11" x14ac:dyDescent="0.35">
      <c r="A49" s="31"/>
      <c r="B49" s="66"/>
      <c r="C49" s="67"/>
      <c r="D49" s="68"/>
      <c r="E49" s="68"/>
      <c r="F49" s="69"/>
      <c r="G49" s="70"/>
      <c r="H49" s="70"/>
      <c r="I49" s="71"/>
      <c r="J49" s="72"/>
      <c r="K49" s="72"/>
    </row>
    <row r="50" spans="1:11" x14ac:dyDescent="0.35">
      <c r="A50" s="31"/>
      <c r="B50" s="66"/>
      <c r="C50" s="67"/>
      <c r="D50" s="68"/>
      <c r="E50" s="68"/>
      <c r="F50" s="69"/>
      <c r="G50" s="70"/>
      <c r="H50" s="70"/>
      <c r="I50" s="71"/>
      <c r="J50" s="72"/>
      <c r="K50" s="72"/>
    </row>
    <row r="51" spans="1:11" x14ac:dyDescent="0.35">
      <c r="A51" s="31"/>
      <c r="B51" s="66"/>
      <c r="C51" s="67"/>
      <c r="D51" s="68"/>
      <c r="E51" s="68"/>
      <c r="F51" s="69"/>
      <c r="G51" s="70"/>
      <c r="H51" s="70"/>
      <c r="I51" s="71"/>
      <c r="J51" s="72"/>
      <c r="K51" s="72"/>
    </row>
    <row r="52" spans="1:11" x14ac:dyDescent="0.35">
      <c r="A52" s="31"/>
      <c r="B52" s="66"/>
      <c r="C52" s="67"/>
      <c r="D52" s="68"/>
      <c r="E52" s="68"/>
      <c r="F52" s="69"/>
      <c r="G52" s="70"/>
      <c r="H52" s="70"/>
      <c r="I52" s="71"/>
      <c r="J52" s="72"/>
      <c r="K52" s="72"/>
    </row>
    <row r="53" spans="1:11" x14ac:dyDescent="0.35">
      <c r="A53" s="31"/>
      <c r="B53" s="66"/>
      <c r="C53" s="67"/>
      <c r="D53" s="68"/>
      <c r="E53" s="68"/>
      <c r="F53" s="69"/>
      <c r="G53" s="70"/>
      <c r="H53" s="70"/>
      <c r="I53" s="71"/>
      <c r="J53" s="72"/>
      <c r="K53" s="72"/>
    </row>
    <row r="54" spans="1:11" x14ac:dyDescent="0.35">
      <c r="A54" s="31"/>
      <c r="B54" s="66"/>
      <c r="C54" s="67"/>
      <c r="D54" s="68"/>
      <c r="E54" s="68"/>
      <c r="F54" s="69"/>
      <c r="G54" s="70"/>
      <c r="H54" s="70"/>
      <c r="I54" s="71"/>
      <c r="J54" s="72"/>
      <c r="K54" s="72"/>
    </row>
    <row r="55" spans="1:11" x14ac:dyDescent="0.35">
      <c r="A55" s="31"/>
      <c r="B55" s="66"/>
      <c r="C55" s="67"/>
      <c r="D55" s="68"/>
      <c r="E55" s="68"/>
      <c r="F55" s="69"/>
      <c r="G55" s="70"/>
      <c r="H55" s="70"/>
      <c r="I55" s="71"/>
      <c r="J55" s="72"/>
      <c r="K55" s="72"/>
    </row>
    <row r="56" spans="1:11" x14ac:dyDescent="0.35">
      <c r="A56" s="31"/>
      <c r="B56" s="66"/>
      <c r="C56" s="67"/>
      <c r="D56" s="68"/>
      <c r="E56" s="68"/>
      <c r="F56" s="69"/>
      <c r="G56" s="70"/>
      <c r="H56" s="70"/>
      <c r="I56" s="71"/>
      <c r="J56" s="72"/>
      <c r="K56" s="72"/>
    </row>
    <row r="57" spans="1:11" x14ac:dyDescent="0.35">
      <c r="A57" s="31"/>
      <c r="B57" s="66"/>
      <c r="C57" s="67"/>
      <c r="D57" s="68"/>
      <c r="E57" s="68"/>
      <c r="F57" s="69"/>
      <c r="G57" s="70"/>
      <c r="H57" s="70"/>
      <c r="I57" s="71"/>
      <c r="J57" s="72"/>
      <c r="K57" s="72"/>
    </row>
    <row r="58" spans="1:11" x14ac:dyDescent="0.35">
      <c r="A58" s="31"/>
      <c r="B58" s="66"/>
      <c r="C58" s="67"/>
      <c r="D58" s="68"/>
      <c r="E58" s="68"/>
      <c r="F58" s="69"/>
      <c r="G58" s="70"/>
      <c r="H58" s="70"/>
      <c r="I58" s="71"/>
      <c r="J58" s="72"/>
      <c r="K58" s="72"/>
    </row>
    <row r="59" spans="1:11" x14ac:dyDescent="0.35">
      <c r="A59" s="31"/>
      <c r="B59" s="66"/>
      <c r="C59" s="67"/>
      <c r="D59" s="68"/>
      <c r="E59" s="68"/>
      <c r="F59" s="69"/>
      <c r="G59" s="70"/>
      <c r="H59" s="70"/>
      <c r="I59" s="71"/>
      <c r="J59" s="72"/>
      <c r="K59" s="72"/>
    </row>
    <row r="60" spans="1:11" x14ac:dyDescent="0.35">
      <c r="A60" s="31"/>
      <c r="B60" s="66"/>
      <c r="C60" s="67"/>
      <c r="D60" s="68"/>
      <c r="E60" s="68"/>
      <c r="F60" s="69"/>
      <c r="G60" s="70"/>
      <c r="H60" s="70"/>
      <c r="I60" s="71"/>
      <c r="J60" s="72"/>
      <c r="K60" s="72"/>
    </row>
    <row r="61" spans="1:11" x14ac:dyDescent="0.35">
      <c r="A61" s="31"/>
      <c r="B61" s="66"/>
      <c r="C61" s="67"/>
      <c r="D61" s="68"/>
      <c r="E61" s="68"/>
      <c r="F61" s="69"/>
      <c r="G61" s="70"/>
      <c r="H61" s="70"/>
      <c r="I61" s="71"/>
      <c r="J61" s="72"/>
      <c r="K61" s="72"/>
    </row>
    <row r="62" spans="1:11" x14ac:dyDescent="0.35">
      <c r="A62" s="31"/>
      <c r="B62" s="66"/>
      <c r="C62" s="67"/>
      <c r="D62" s="68"/>
      <c r="E62" s="68"/>
      <c r="F62" s="69"/>
      <c r="G62" s="70"/>
      <c r="H62" s="70"/>
      <c r="I62" s="71"/>
      <c r="J62" s="72"/>
      <c r="K62" s="72"/>
    </row>
    <row r="63" spans="1:11" x14ac:dyDescent="0.35">
      <c r="A63" s="31"/>
      <c r="B63" s="66"/>
      <c r="C63" s="67"/>
      <c r="D63" s="68"/>
      <c r="E63" s="68"/>
      <c r="F63" s="69"/>
      <c r="G63" s="70"/>
      <c r="H63" s="70"/>
      <c r="I63" s="71"/>
      <c r="J63" s="72"/>
      <c r="K63" s="72"/>
    </row>
    <row r="64" spans="1:11" x14ac:dyDescent="0.35">
      <c r="A64" s="31"/>
      <c r="B64" s="66"/>
      <c r="C64" s="67"/>
      <c r="D64" s="68"/>
      <c r="E64" s="68"/>
      <c r="F64" s="69"/>
      <c r="G64" s="70"/>
      <c r="H64" s="70"/>
      <c r="I64" s="71"/>
      <c r="J64" s="72"/>
      <c r="K64" s="72"/>
    </row>
    <row r="65" spans="1:11" x14ac:dyDescent="0.35">
      <c r="A65" s="31"/>
      <c r="B65" s="66"/>
      <c r="C65" s="67"/>
      <c r="D65" s="68"/>
      <c r="E65" s="68"/>
      <c r="F65" s="69"/>
      <c r="G65" s="70"/>
      <c r="H65" s="70"/>
      <c r="I65" s="71"/>
      <c r="J65" s="72"/>
      <c r="K65" s="72"/>
    </row>
    <row r="66" spans="1:11" x14ac:dyDescent="0.35">
      <c r="A66" s="31"/>
      <c r="B66" s="66"/>
      <c r="C66" s="67"/>
      <c r="D66" s="68"/>
      <c r="E66" s="68"/>
      <c r="F66" s="69"/>
      <c r="G66" s="70"/>
      <c r="H66" s="70"/>
      <c r="I66" s="71"/>
      <c r="J66" s="72"/>
      <c r="K66" s="72"/>
    </row>
    <row r="67" spans="1:11" x14ac:dyDescent="0.35">
      <c r="A67" s="31"/>
      <c r="B67" s="66"/>
      <c r="C67" s="67"/>
      <c r="D67" s="68"/>
      <c r="E67" s="68"/>
      <c r="F67" s="69"/>
      <c r="G67" s="70"/>
      <c r="H67" s="70"/>
      <c r="I67" s="71"/>
      <c r="J67" s="72"/>
      <c r="K67" s="72"/>
    </row>
    <row r="68" spans="1:11" x14ac:dyDescent="0.35">
      <c r="A68" s="31"/>
      <c r="B68" s="66"/>
      <c r="C68" s="67"/>
      <c r="D68" s="68"/>
      <c r="E68" s="68"/>
      <c r="F68" s="69"/>
      <c r="G68" s="70"/>
      <c r="H68" s="70"/>
      <c r="I68" s="71"/>
      <c r="J68" s="72"/>
      <c r="K68" s="72"/>
    </row>
    <row r="69" spans="1:11" x14ac:dyDescent="0.35">
      <c r="A69" s="31"/>
      <c r="B69" s="66"/>
      <c r="C69" s="67"/>
      <c r="D69" s="68"/>
      <c r="E69" s="68"/>
      <c r="F69" s="69"/>
      <c r="G69" s="70"/>
      <c r="H69" s="70"/>
      <c r="I69" s="71"/>
      <c r="J69" s="72"/>
      <c r="K69" s="25"/>
    </row>
    <row r="70" spans="1:11" x14ac:dyDescent="0.35">
      <c r="A70" s="31"/>
      <c r="B70" s="66"/>
      <c r="C70" s="67"/>
      <c r="D70" s="68"/>
      <c r="E70" s="68"/>
      <c r="F70" s="69"/>
      <c r="G70" s="70"/>
      <c r="H70" s="70"/>
      <c r="I70" s="71"/>
      <c r="J70" s="72"/>
      <c r="K70" s="72"/>
    </row>
    <row r="71" spans="1:11" x14ac:dyDescent="0.35">
      <c r="A71" s="31"/>
      <c r="B71" s="66"/>
      <c r="C71" s="67"/>
      <c r="D71" s="68"/>
      <c r="E71" s="68"/>
      <c r="F71" s="69"/>
      <c r="G71" s="70"/>
      <c r="H71" s="70"/>
      <c r="I71" s="71"/>
      <c r="J71" s="72"/>
      <c r="K71" s="72"/>
    </row>
    <row r="72" spans="1:11" x14ac:dyDescent="0.35">
      <c r="A72" s="31"/>
      <c r="B72" s="66"/>
      <c r="C72" s="67"/>
      <c r="D72" s="68"/>
      <c r="E72" s="68"/>
      <c r="F72" s="69"/>
      <c r="G72" s="70"/>
      <c r="H72" s="70"/>
      <c r="I72" s="71"/>
      <c r="J72" s="72"/>
      <c r="K72" s="72"/>
    </row>
    <row r="73" spans="1:11" x14ac:dyDescent="0.35">
      <c r="A73" s="31"/>
      <c r="B73" s="66"/>
      <c r="C73" s="67"/>
      <c r="D73" s="68"/>
      <c r="E73" s="68"/>
      <c r="F73" s="69"/>
      <c r="G73" s="70"/>
      <c r="H73" s="70"/>
      <c r="I73" s="71"/>
      <c r="J73" s="72"/>
      <c r="K73" s="72"/>
    </row>
    <row r="74" spans="1:11" x14ac:dyDescent="0.35">
      <c r="A74" s="31"/>
      <c r="B74" s="66"/>
      <c r="C74" s="67"/>
      <c r="D74" s="68"/>
      <c r="E74" s="68"/>
      <c r="F74" s="69"/>
      <c r="G74" s="70"/>
      <c r="H74" s="70"/>
      <c r="I74" s="71"/>
      <c r="J74" s="72"/>
      <c r="K74" s="72"/>
    </row>
  </sheetData>
  <sheetProtection algorithmName="SHA-512" hashValue="fyAAlcMoOBIS0Nb0SCQBtF0xhLCXT03Y6GhyaOwpiCsArPJ1i48wJoaH7VtkVKNugWaks8Ey/OYyvBuNh2fO0A==" saltValue="BRqIQ+83KlRlcDSqNCzZzA=="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16ECD-6251-4E1D-879E-958F3C79E8BB}">
  <sheetPr>
    <tabColor theme="9" tint="0.79998168889431442"/>
  </sheetPr>
  <dimension ref="A1:F74"/>
  <sheetViews>
    <sheetView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76" customWidth="1"/>
    <col min="2" max="2" width="22.6328125" style="76" customWidth="1"/>
    <col min="3" max="3" width="17.54296875" style="76" customWidth="1"/>
    <col min="4" max="4" width="14.6328125" style="76" customWidth="1"/>
    <col min="5" max="6" width="19.6328125" style="76" customWidth="1"/>
    <col min="7" max="16384" width="8.7265625" style="3"/>
  </cols>
  <sheetData>
    <row r="1" spans="1:6" s="41" customFormat="1" ht="40" customHeight="1" x14ac:dyDescent="0.35">
      <c r="A1" s="8" t="s">
        <v>39</v>
      </c>
      <c r="B1" s="2" t="s">
        <v>40</v>
      </c>
      <c r="C1" s="2" t="s">
        <v>41</v>
      </c>
      <c r="D1" s="2" t="s">
        <v>49</v>
      </c>
      <c r="E1" s="2" t="s">
        <v>50</v>
      </c>
      <c r="F1" s="2" t="s">
        <v>51</v>
      </c>
    </row>
    <row r="2" spans="1:6" x14ac:dyDescent="0.35">
      <c r="A2" s="76" t="s">
        <v>116</v>
      </c>
      <c r="B2" s="66" t="s">
        <v>114</v>
      </c>
      <c r="C2" s="77">
        <v>41395</v>
      </c>
      <c r="D2" s="70">
        <v>5479</v>
      </c>
      <c r="E2" s="71">
        <v>2.9511321373567947E-2</v>
      </c>
      <c r="F2" s="71">
        <f>($E2)*((1-(1/(1+discount_rate!$C$3))^365)/(1-(1/(1+discount_rate!$C$3))^($D2)))</f>
        <v>3.2724771463174727E-3</v>
      </c>
    </row>
    <row r="3" spans="1:6" x14ac:dyDescent="0.35">
      <c r="A3" s="76" t="s">
        <v>118</v>
      </c>
      <c r="B3" s="66" t="s">
        <v>119</v>
      </c>
      <c r="C3" s="77">
        <v>40422</v>
      </c>
      <c r="D3" s="70">
        <v>5919</v>
      </c>
      <c r="E3" s="71">
        <v>2.4876549259003553E-2</v>
      </c>
      <c r="F3" s="71">
        <f>($E3)*((1-(1/(1+discount_rate!$C$3))^365)/(1-(1/(1+discount_rate!$C$3))^($D3)))</f>
        <v>2.6549493545166129E-3</v>
      </c>
    </row>
    <row r="4" spans="1:6" x14ac:dyDescent="0.35">
      <c r="A4" s="76" t="s">
        <v>120</v>
      </c>
      <c r="B4" s="66" t="s">
        <v>119</v>
      </c>
      <c r="C4" s="77">
        <v>40848</v>
      </c>
      <c r="D4" s="70">
        <v>5478</v>
      </c>
      <c r="E4" s="71">
        <v>4.546647622687186E-2</v>
      </c>
      <c r="F4" s="71">
        <f>($E4)*((1-(1/(1+discount_rate!$C$3))^365)/(1-(1/(1+discount_rate!$C$3))^($D4)))</f>
        <v>5.0421957412960109E-3</v>
      </c>
    </row>
    <row r="5" spans="1:6" x14ac:dyDescent="0.35">
      <c r="A5" s="76" t="s">
        <v>121</v>
      </c>
      <c r="B5" s="66" t="s">
        <v>119</v>
      </c>
      <c r="C5" s="77">
        <v>42125</v>
      </c>
      <c r="D5" s="70">
        <v>7305</v>
      </c>
      <c r="E5" s="71">
        <v>0.28855102080015521</v>
      </c>
      <c r="F5" s="71">
        <f>($E5)*((1-(1/(1+discount_rate!$C$3))^365)/(1-(1/(1+discount_rate!$C$3))^($D5)))</f>
        <v>2.8077226995469964E-2</v>
      </c>
    </row>
    <row r="6" spans="1:6" x14ac:dyDescent="0.35">
      <c r="A6" s="76" t="s">
        <v>122</v>
      </c>
      <c r="B6" s="66" t="s">
        <v>119</v>
      </c>
      <c r="C6" s="77">
        <v>44986</v>
      </c>
      <c r="D6" s="70">
        <v>5478</v>
      </c>
      <c r="E6" s="71">
        <v>3.9767138094016781E-2</v>
      </c>
      <c r="F6" s="71">
        <f>($E6)*((1-(1/(1+discount_rate!$C$3))^365)/(1-(1/(1+discount_rate!$C$3))^($D6)))</f>
        <v>4.410143714253207E-3</v>
      </c>
    </row>
    <row r="7" spans="1:6" x14ac:dyDescent="0.35">
      <c r="A7" s="76" t="s">
        <v>123</v>
      </c>
      <c r="B7" s="66" t="s">
        <v>119</v>
      </c>
      <c r="C7" s="77">
        <v>41579</v>
      </c>
      <c r="D7" s="70">
        <v>5479</v>
      </c>
      <c r="E7" s="71">
        <v>0.76087055765724909</v>
      </c>
      <c r="F7" s="71">
        <f>($E7)*((1-(1/(1+discount_rate!$C$3))^365)/(1-(1/(1+discount_rate!$C$3))^($D7)))</f>
        <v>8.437207808218665E-2</v>
      </c>
    </row>
    <row r="8" spans="1:6" x14ac:dyDescent="0.35">
      <c r="A8" s="76" t="s">
        <v>123</v>
      </c>
      <c r="B8" s="66" t="s">
        <v>119</v>
      </c>
      <c r="C8" s="77">
        <v>42522</v>
      </c>
      <c r="D8" s="70">
        <v>4665</v>
      </c>
      <c r="E8" s="71">
        <v>1.6629638905372812</v>
      </c>
      <c r="F8" s="71">
        <f>($E8)*((1-(1/(1+discount_rate!$C$3))^365)/(1-(1/(1+discount_rate!$C$3))^($D8)))</f>
        <v>0.20111781662596306</v>
      </c>
    </row>
    <row r="9" spans="1:6" x14ac:dyDescent="0.35">
      <c r="A9" s="76" t="s">
        <v>124</v>
      </c>
      <c r="B9" s="66" t="s">
        <v>119</v>
      </c>
      <c r="C9" s="77">
        <v>40148</v>
      </c>
      <c r="D9" s="70">
        <v>7305</v>
      </c>
      <c r="E9" s="71">
        <v>3.7368436727146007E-3</v>
      </c>
      <c r="F9" s="71">
        <f>($E9)*((1-(1/(1+discount_rate!$C$3))^365)/(1-(1/(1+discount_rate!$C$3))^($D9)))</f>
        <v>3.6361059390623056E-4</v>
      </c>
    </row>
    <row r="10" spans="1:6" x14ac:dyDescent="0.35">
      <c r="A10" s="76" t="s">
        <v>125</v>
      </c>
      <c r="B10" s="66" t="s">
        <v>119</v>
      </c>
      <c r="C10" s="77">
        <v>40634</v>
      </c>
      <c r="D10" s="70">
        <v>7305</v>
      </c>
      <c r="E10" s="71">
        <v>0.1023347787068427</v>
      </c>
      <c r="F10" s="71">
        <f>($E10)*((1-(1/(1+discount_rate!$C$3))^365)/(1-(1/(1+discount_rate!$C$3))^($D10)))</f>
        <v>9.9576040428329803E-3</v>
      </c>
    </row>
    <row r="11" spans="1:6" x14ac:dyDescent="0.35">
      <c r="A11" s="76" t="s">
        <v>126</v>
      </c>
      <c r="B11" s="66" t="s">
        <v>119</v>
      </c>
      <c r="C11" s="77">
        <v>40299</v>
      </c>
      <c r="D11" s="70">
        <v>5479</v>
      </c>
      <c r="E11" s="71">
        <v>2.2158610721810378E-2</v>
      </c>
      <c r="F11" s="71">
        <f>($E11)*((1-(1/(1+discount_rate!$C$3))^365)/(1-(1/(1+discount_rate!$C$3))^($D11)))</f>
        <v>2.4571433540152192E-3</v>
      </c>
    </row>
    <row r="12" spans="1:6" x14ac:dyDescent="0.35">
      <c r="A12" s="76" t="s">
        <v>127</v>
      </c>
      <c r="B12" s="66" t="s">
        <v>119</v>
      </c>
      <c r="C12" s="77">
        <v>41913</v>
      </c>
      <c r="D12" s="70">
        <v>5599</v>
      </c>
      <c r="E12" s="71">
        <v>3.6722808802787776E-2</v>
      </c>
      <c r="F12" s="71">
        <f>($E12)*((1-(1/(1+discount_rate!$C$3))^365)/(1-(1/(1+discount_rate!$C$3))^($D12)))</f>
        <v>4.0277515919704826E-3</v>
      </c>
    </row>
    <row r="13" spans="1:6" x14ac:dyDescent="0.35">
      <c r="A13" s="76" t="s">
        <v>128</v>
      </c>
      <c r="B13" s="66" t="s">
        <v>113</v>
      </c>
      <c r="C13" s="77">
        <v>40940</v>
      </c>
      <c r="D13" s="70">
        <v>5478</v>
      </c>
      <c r="E13" s="71">
        <v>0.73037051540848685</v>
      </c>
      <c r="F13" s="71">
        <f>($E13)*((1-(1/(1+discount_rate!$C$3))^365)/(1-(1/(1+discount_rate!$C$3))^($D13)))</f>
        <v>8.0997504270724455E-2</v>
      </c>
    </row>
    <row r="14" spans="1:6" x14ac:dyDescent="0.35">
      <c r="A14" s="76" t="s">
        <v>128</v>
      </c>
      <c r="B14" s="66" t="s">
        <v>129</v>
      </c>
      <c r="C14" s="77">
        <v>44496</v>
      </c>
      <c r="D14" s="70">
        <v>5478</v>
      </c>
      <c r="E14" s="71">
        <v>1.3471592335949452</v>
      </c>
      <c r="F14" s="71">
        <f>($E14)*((1-(1/(1+discount_rate!$C$3))^365)/(1-(1/(1+discount_rate!$C$3))^($D14)))</f>
        <v>0.14939887834248755</v>
      </c>
    </row>
    <row r="15" spans="1:6" x14ac:dyDescent="0.35">
      <c r="A15" s="76" t="s">
        <v>128</v>
      </c>
      <c r="B15" s="66" t="s">
        <v>113</v>
      </c>
      <c r="C15" s="77">
        <v>45597</v>
      </c>
      <c r="D15" s="70">
        <v>5479</v>
      </c>
      <c r="E15" s="71">
        <v>2.7578049201897903</v>
      </c>
      <c r="F15" s="71">
        <f>($E15)*((1-(1/(1+discount_rate!$C$3))^365)/(1-(1/(1+discount_rate!$C$3))^($D15)))</f>
        <v>0.30580987754096817</v>
      </c>
    </row>
    <row r="16" spans="1:6" x14ac:dyDescent="0.35">
      <c r="A16" s="76" t="s">
        <v>130</v>
      </c>
      <c r="B16" s="66" t="s">
        <v>131</v>
      </c>
      <c r="C16" s="77">
        <v>40787</v>
      </c>
      <c r="D16" s="70">
        <v>6210</v>
      </c>
      <c r="E16" s="71">
        <v>5.9967617930563204E-2</v>
      </c>
      <c r="F16" s="71">
        <f>($E16)*((1-(1/(1+discount_rate!$C$3))^365)/(1-(1/(1+discount_rate!$C$3))^($D16)))</f>
        <v>6.2568666375318995E-3</v>
      </c>
    </row>
    <row r="17" spans="1:6" x14ac:dyDescent="0.35">
      <c r="A17" s="76" t="s">
        <v>130</v>
      </c>
      <c r="B17" s="66" t="s">
        <v>132</v>
      </c>
      <c r="C17" s="77">
        <v>40787</v>
      </c>
      <c r="D17" s="70">
        <v>6210</v>
      </c>
      <c r="E17" s="71">
        <v>4.1112219559691084E-2</v>
      </c>
      <c r="F17" s="71">
        <f>($E17)*((1-(1/(1+discount_rate!$C$3))^365)/(1-(1/(1+discount_rate!$C$3))^($D17)))</f>
        <v>4.2895429872797288E-3</v>
      </c>
    </row>
    <row r="18" spans="1:6" x14ac:dyDescent="0.35">
      <c r="A18" s="76" t="s">
        <v>133</v>
      </c>
      <c r="B18" s="66" t="s">
        <v>119</v>
      </c>
      <c r="C18" s="77">
        <v>41000</v>
      </c>
      <c r="D18" s="70">
        <v>5478</v>
      </c>
      <c r="E18" s="71">
        <v>4.1818061990426007E-3</v>
      </c>
      <c r="F18" s="71">
        <f>($E18)*((1-(1/(1+discount_rate!$C$3))^365)/(1-(1/(1+discount_rate!$C$3))^($D18)))</f>
        <v>4.6375895291563842E-4</v>
      </c>
    </row>
    <row r="19" spans="1:6" x14ac:dyDescent="0.35">
      <c r="A19" s="76" t="s">
        <v>134</v>
      </c>
      <c r="B19" s="66" t="s">
        <v>113</v>
      </c>
      <c r="C19" s="77">
        <v>41671</v>
      </c>
      <c r="D19" s="70">
        <v>3653</v>
      </c>
      <c r="E19" s="71">
        <v>4.169156509850276E-3</v>
      </c>
      <c r="F19" s="71">
        <f>($E19)*((1-(1/(1+discount_rate!$C$3))^365)/(1-(1/(1+discount_rate!$C$3))^($D19)))</f>
        <v>5.851146438348862E-4</v>
      </c>
    </row>
    <row r="20" spans="1:6" x14ac:dyDescent="0.35">
      <c r="A20" s="76" t="s">
        <v>136</v>
      </c>
      <c r="B20" s="66" t="s">
        <v>119</v>
      </c>
      <c r="C20" s="77">
        <v>44440</v>
      </c>
      <c r="D20" s="70">
        <v>7305</v>
      </c>
      <c r="E20" s="71">
        <v>0.74367516014312451</v>
      </c>
      <c r="F20" s="71">
        <f>($E20)*((1-(1/(1+discount_rate!$C$3))^365)/(1-(1/(1+discount_rate!$C$3))^($D20)))</f>
        <v>7.2362718469439397E-2</v>
      </c>
    </row>
    <row r="21" spans="1:6" x14ac:dyDescent="0.35">
      <c r="A21" s="76" t="s">
        <v>137</v>
      </c>
      <c r="B21" s="66" t="s">
        <v>119</v>
      </c>
      <c r="C21" s="77">
        <v>42278</v>
      </c>
      <c r="D21" s="70">
        <v>5479</v>
      </c>
      <c r="E21" s="71">
        <v>0.11487566358502839</v>
      </c>
      <c r="F21" s="71">
        <f>($E21)*((1-(1/(1+discount_rate!$C$3))^365)/(1-(1/(1+discount_rate!$C$3))^($D21)))</f>
        <v>1.2738432786231071E-2</v>
      </c>
    </row>
    <row r="22" spans="1:6" x14ac:dyDescent="0.35">
      <c r="A22" s="76" t="s">
        <v>138</v>
      </c>
      <c r="B22" s="66" t="s">
        <v>119</v>
      </c>
      <c r="C22" s="77">
        <v>44470</v>
      </c>
      <c r="D22" s="70">
        <v>7306</v>
      </c>
      <c r="E22" s="71">
        <v>0.16107245842723633</v>
      </c>
      <c r="F22" s="71">
        <f>($E22)*((1-(1/(1+discount_rate!$C$3))^365)/(1-(1/(1+discount_rate!$C$3))^($D22)))</f>
        <v>1.5672175572009669E-2</v>
      </c>
    </row>
    <row r="23" spans="1:6" x14ac:dyDescent="0.35">
      <c r="A23" s="76" t="s">
        <v>139</v>
      </c>
      <c r="B23" s="66" t="s">
        <v>119</v>
      </c>
      <c r="C23" s="77">
        <v>44501</v>
      </c>
      <c r="D23" s="70">
        <v>2652</v>
      </c>
      <c r="E23" s="71">
        <v>4.3359506597363713E-2</v>
      </c>
      <c r="F23" s="71">
        <f>($E23)*((1-(1/(1+discount_rate!$C$3))^365)/(1-(1/(1+discount_rate!$C$3))^($D23)))</f>
        <v>7.5939981566143918E-3</v>
      </c>
    </row>
    <row r="24" spans="1:6" x14ac:dyDescent="0.35">
      <c r="A24" s="76" t="s">
        <v>141</v>
      </c>
      <c r="B24" s="66" t="s">
        <v>114</v>
      </c>
      <c r="C24" s="77">
        <v>41426</v>
      </c>
      <c r="D24" s="70">
        <v>5479</v>
      </c>
      <c r="E24" s="71">
        <v>0.1852152998209709</v>
      </c>
      <c r="F24" s="71">
        <f>($E24)*((1-(1/(1+discount_rate!$C$3))^365)/(1-(1/(1+discount_rate!$C$3))^($D24)))</f>
        <v>2.0538315724328623E-2</v>
      </c>
    </row>
    <row r="25" spans="1:6" x14ac:dyDescent="0.35">
      <c r="A25" s="76" t="s">
        <v>141</v>
      </c>
      <c r="B25" s="66" t="s">
        <v>114</v>
      </c>
      <c r="C25" s="77">
        <v>42826</v>
      </c>
      <c r="D25" s="70">
        <v>5843</v>
      </c>
      <c r="E25" s="71">
        <v>0.42407234175241659</v>
      </c>
      <c r="F25" s="71">
        <f>($E25)*((1-(1/(1+discount_rate!$C$3))^365)/(1-(1/(1+discount_rate!$C$3))^($D25)))</f>
        <v>4.5542628248901047E-2</v>
      </c>
    </row>
    <row r="26" spans="1:6" x14ac:dyDescent="0.35">
      <c r="A26" s="76" t="s">
        <v>142</v>
      </c>
      <c r="B26" s="66" t="s">
        <v>113</v>
      </c>
      <c r="C26" s="77">
        <v>44287</v>
      </c>
      <c r="D26" s="70">
        <v>5480</v>
      </c>
      <c r="E26" s="71">
        <v>7.6138143829191526E-2</v>
      </c>
      <c r="F26" s="71">
        <f>($E26)*((1-(1/(1+discount_rate!$C$3))^365)/(1-(1/(1+discount_rate!$C$3))^($D26)))</f>
        <v>8.442087059537709E-3</v>
      </c>
    </row>
    <row r="27" spans="1:6" x14ac:dyDescent="0.35">
      <c r="A27" s="76" t="s">
        <v>143</v>
      </c>
      <c r="B27" s="66" t="s">
        <v>144</v>
      </c>
      <c r="C27" s="77">
        <v>42491</v>
      </c>
      <c r="D27" s="70">
        <v>3652</v>
      </c>
      <c r="E27" s="71">
        <v>415.77339816782069</v>
      </c>
      <c r="F27" s="71">
        <f>($E27)*((1-(1/(1+discount_rate!$C$3))^365)/(1-(1/(1+discount_rate!$C$3))^($D27)))</f>
        <v>58.36149504852893</v>
      </c>
    </row>
    <row r="28" spans="1:6" x14ac:dyDescent="0.35">
      <c r="A28" s="76" t="s">
        <v>145</v>
      </c>
      <c r="B28" s="66" t="s">
        <v>119</v>
      </c>
      <c r="C28" s="77">
        <v>40756</v>
      </c>
      <c r="D28" s="70">
        <v>6952</v>
      </c>
      <c r="E28" s="71">
        <v>2.6390677212558545E-2</v>
      </c>
      <c r="F28" s="71">
        <f>($E28)*((1-(1/(1+discount_rate!$C$3))^365)/(1-(1/(1+discount_rate!$C$3))^($D28)))</f>
        <v>2.6202202830032631E-3</v>
      </c>
    </row>
    <row r="29" spans="1:6" x14ac:dyDescent="0.35">
      <c r="A29" s="76" t="s">
        <v>145</v>
      </c>
      <c r="B29" s="66" t="s">
        <v>129</v>
      </c>
      <c r="C29" s="77">
        <v>42450</v>
      </c>
      <c r="D29" s="70">
        <v>5328</v>
      </c>
      <c r="E29" s="71">
        <v>5.3725124788360674E-2</v>
      </c>
      <c r="F29" s="71">
        <f>($E29)*((1-(1/(1+discount_rate!$C$3))^365)/(1-(1/(1+discount_rate!$C$3))^($D29)))</f>
        <v>6.0439304170692007E-3</v>
      </c>
    </row>
    <row r="30" spans="1:6" x14ac:dyDescent="0.35">
      <c r="A30" s="76" t="s">
        <v>146</v>
      </c>
      <c r="B30" s="66" t="s">
        <v>113</v>
      </c>
      <c r="C30" s="77">
        <v>44216</v>
      </c>
      <c r="D30" s="70">
        <v>9112</v>
      </c>
      <c r="E30" s="71">
        <v>0.48003943235913171</v>
      </c>
      <c r="F30" s="71">
        <f>($E30)*((1-(1/(1+discount_rate!$C$3))^365)/(1-(1/(1+discount_rate!$C$3))^($D30)))</f>
        <v>4.3217698187428953E-2</v>
      </c>
    </row>
    <row r="31" spans="1:6" x14ac:dyDescent="0.35">
      <c r="A31" s="76" t="s">
        <v>146</v>
      </c>
      <c r="B31" s="66" t="s">
        <v>119</v>
      </c>
      <c r="C31" s="77">
        <v>45170</v>
      </c>
      <c r="D31" s="70">
        <v>9131</v>
      </c>
      <c r="E31" s="71">
        <v>0.75433908102703029</v>
      </c>
      <c r="F31" s="71">
        <f>($E31)*((1-(1/(1+discount_rate!$C$3))^365)/(1-(1/(1+discount_rate!$C$3))^($D31)))</f>
        <v>6.7869530898544944E-2</v>
      </c>
    </row>
    <row r="32" spans="1:6" x14ac:dyDescent="0.35">
      <c r="A32" s="76" t="s">
        <v>147</v>
      </c>
      <c r="B32" s="66" t="s">
        <v>119</v>
      </c>
      <c r="C32" s="77">
        <v>43862</v>
      </c>
      <c r="D32" s="70">
        <v>5479</v>
      </c>
      <c r="E32" s="71">
        <v>1.7970570830433299</v>
      </c>
      <c r="F32" s="71">
        <f>($E32)*((1-(1/(1+discount_rate!$C$3))^365)/(1-(1/(1+discount_rate!$C$3))^($D32)))</f>
        <v>0.19927363334379355</v>
      </c>
    </row>
    <row r="33" spans="1:6" x14ac:dyDescent="0.35">
      <c r="A33" s="76" t="s">
        <v>148</v>
      </c>
      <c r="B33" s="66" t="s">
        <v>144</v>
      </c>
      <c r="C33" s="77">
        <v>42217</v>
      </c>
      <c r="D33" s="70">
        <v>4778</v>
      </c>
      <c r="E33" s="71">
        <v>6.6074926796698186E-2</v>
      </c>
      <c r="F33" s="71">
        <f>($E33)*((1-(1/(1+discount_rate!$C$3))^365)/(1-(1/(1+discount_rate!$C$3))^($D33)))</f>
        <v>7.8839344868221369E-3</v>
      </c>
    </row>
    <row r="34" spans="1:6" x14ac:dyDescent="0.35">
      <c r="A34" s="76" t="s">
        <v>149</v>
      </c>
      <c r="B34" s="66" t="s">
        <v>113</v>
      </c>
      <c r="C34" s="77">
        <v>43191</v>
      </c>
      <c r="D34" s="70">
        <v>7305</v>
      </c>
      <c r="E34" s="71">
        <v>7.744467889001598E-2</v>
      </c>
      <c r="F34" s="71">
        <f>($E34)*((1-(1/(1+discount_rate!$C$3))^365)/(1-(1/(1+discount_rate!$C$3))^($D34)))</f>
        <v>7.535692726910256E-3</v>
      </c>
    </row>
    <row r="35" spans="1:6" x14ac:dyDescent="0.35">
      <c r="A35" s="76" t="s">
        <v>150</v>
      </c>
      <c r="B35" s="66" t="s">
        <v>114</v>
      </c>
      <c r="C35" s="77">
        <v>44774</v>
      </c>
      <c r="D35" s="70">
        <v>3653</v>
      </c>
      <c r="E35" s="71">
        <v>1.8322426178866341E-2</v>
      </c>
      <c r="F35" s="71">
        <f>($E35)*((1-(1/(1+discount_rate!$C$3))^365)/(1-(1/(1+discount_rate!$C$3))^($D35)))</f>
        <v>2.5714361748015498E-3</v>
      </c>
    </row>
    <row r="36" spans="1:6" x14ac:dyDescent="0.35">
      <c r="A36" s="76" t="s">
        <v>151</v>
      </c>
      <c r="B36" s="66" t="s">
        <v>119</v>
      </c>
      <c r="C36" s="77">
        <v>43770</v>
      </c>
      <c r="D36" s="70">
        <v>9120</v>
      </c>
      <c r="E36" s="71">
        <v>0.18554585738986684</v>
      </c>
      <c r="F36" s="71">
        <f>($E36)*((1-(1/(1+discount_rate!$C$3))^365)/(1-(1/(1+discount_rate!$C$3))^($D36)))</f>
        <v>1.6700112789258495E-2</v>
      </c>
    </row>
    <row r="37" spans="1:6" x14ac:dyDescent="0.35">
      <c r="A37" s="76" t="s">
        <v>152</v>
      </c>
      <c r="B37" s="66" t="s">
        <v>119</v>
      </c>
      <c r="C37" s="77">
        <v>45352</v>
      </c>
      <c r="D37" s="70">
        <v>5478</v>
      </c>
      <c r="E37" s="71">
        <v>745.93252884317008</v>
      </c>
      <c r="F37" s="71">
        <f>($E37)*((1-(1/(1+discount_rate!$C$3))^365)/(1-(1/(1+discount_rate!$C$3))^($D37)))</f>
        <v>82.723319077106453</v>
      </c>
    </row>
    <row r="38" spans="1:6" x14ac:dyDescent="0.35">
      <c r="B38" s="66"/>
      <c r="C38" s="77"/>
      <c r="D38" s="70"/>
      <c r="E38" s="71"/>
      <c r="F38" s="71"/>
    </row>
    <row r="39" spans="1:6" x14ac:dyDescent="0.35">
      <c r="B39" s="66"/>
      <c r="C39" s="77"/>
      <c r="D39" s="70"/>
      <c r="E39" s="71"/>
      <c r="F39" s="71"/>
    </row>
    <row r="40" spans="1:6" x14ac:dyDescent="0.35">
      <c r="B40" s="66"/>
      <c r="C40" s="77"/>
      <c r="D40" s="70"/>
      <c r="E40" s="71"/>
      <c r="F40" s="71"/>
    </row>
    <row r="41" spans="1:6" x14ac:dyDescent="0.35">
      <c r="B41" s="66"/>
      <c r="C41" s="77"/>
      <c r="D41" s="70"/>
      <c r="E41" s="71"/>
      <c r="F41" s="71"/>
    </row>
    <row r="42" spans="1:6" x14ac:dyDescent="0.35">
      <c r="B42" s="66"/>
      <c r="C42" s="77"/>
      <c r="D42" s="70"/>
      <c r="E42" s="71"/>
      <c r="F42" s="71"/>
    </row>
    <row r="43" spans="1:6" x14ac:dyDescent="0.35">
      <c r="B43" s="66"/>
      <c r="C43" s="77"/>
      <c r="D43" s="70"/>
      <c r="E43" s="71"/>
      <c r="F43" s="71"/>
    </row>
    <row r="44" spans="1:6" x14ac:dyDescent="0.35">
      <c r="B44" s="66"/>
      <c r="C44" s="77"/>
      <c r="D44" s="70"/>
      <c r="E44" s="71"/>
      <c r="F44" s="71"/>
    </row>
    <row r="45" spans="1:6" x14ac:dyDescent="0.35">
      <c r="B45" s="66"/>
      <c r="C45" s="77"/>
      <c r="D45" s="70"/>
      <c r="E45" s="71"/>
      <c r="F45" s="71"/>
    </row>
    <row r="46" spans="1:6" x14ac:dyDescent="0.35">
      <c r="B46" s="66"/>
      <c r="C46" s="77"/>
      <c r="D46" s="70"/>
      <c r="E46" s="71"/>
      <c r="F46" s="71"/>
    </row>
    <row r="47" spans="1:6" x14ac:dyDescent="0.35">
      <c r="B47" s="66"/>
      <c r="C47" s="77"/>
      <c r="D47" s="70"/>
      <c r="E47" s="71"/>
      <c r="F47" s="71"/>
    </row>
    <row r="48" spans="1:6" x14ac:dyDescent="0.35">
      <c r="B48" s="66"/>
      <c r="C48" s="77"/>
      <c r="D48" s="70"/>
      <c r="E48" s="71"/>
      <c r="F48" s="71"/>
    </row>
    <row r="49" spans="2:6" x14ac:dyDescent="0.35">
      <c r="B49" s="66"/>
      <c r="C49" s="77"/>
      <c r="D49" s="70"/>
      <c r="E49" s="71"/>
      <c r="F49" s="71"/>
    </row>
    <row r="50" spans="2:6" x14ac:dyDescent="0.35">
      <c r="B50" s="66"/>
      <c r="C50" s="77"/>
      <c r="D50" s="70"/>
      <c r="E50" s="71"/>
      <c r="F50" s="71"/>
    </row>
    <row r="51" spans="2:6" x14ac:dyDescent="0.35">
      <c r="B51" s="66"/>
      <c r="C51" s="77"/>
      <c r="D51" s="70"/>
      <c r="E51" s="71"/>
      <c r="F51" s="71"/>
    </row>
    <row r="52" spans="2:6" x14ac:dyDescent="0.35">
      <c r="B52" s="66"/>
      <c r="C52" s="77"/>
      <c r="D52" s="70"/>
      <c r="E52" s="71"/>
      <c r="F52" s="71"/>
    </row>
    <row r="53" spans="2:6" x14ac:dyDescent="0.35">
      <c r="B53" s="66"/>
      <c r="C53" s="77"/>
      <c r="D53" s="70"/>
      <c r="E53" s="71"/>
      <c r="F53" s="71"/>
    </row>
    <row r="54" spans="2:6" x14ac:dyDescent="0.35">
      <c r="B54" s="66"/>
      <c r="C54" s="77"/>
      <c r="D54" s="70"/>
      <c r="E54" s="71"/>
      <c r="F54" s="71"/>
    </row>
    <row r="55" spans="2:6" x14ac:dyDescent="0.35">
      <c r="B55" s="66"/>
      <c r="C55" s="77"/>
      <c r="D55" s="70"/>
      <c r="E55" s="71"/>
      <c r="F55" s="71"/>
    </row>
    <row r="56" spans="2:6" x14ac:dyDescent="0.35">
      <c r="B56" s="66"/>
      <c r="C56" s="77"/>
      <c r="D56" s="70"/>
      <c r="E56" s="71"/>
      <c r="F56" s="71"/>
    </row>
    <row r="57" spans="2:6" x14ac:dyDescent="0.35">
      <c r="B57" s="66"/>
      <c r="C57" s="77"/>
      <c r="D57" s="70"/>
      <c r="E57" s="71"/>
      <c r="F57" s="71"/>
    </row>
    <row r="58" spans="2:6" x14ac:dyDescent="0.35">
      <c r="B58" s="66"/>
      <c r="C58" s="77"/>
      <c r="D58" s="70"/>
      <c r="E58" s="71"/>
      <c r="F58" s="71"/>
    </row>
    <row r="59" spans="2:6" x14ac:dyDescent="0.35">
      <c r="B59" s="66"/>
      <c r="C59" s="77"/>
      <c r="D59" s="70"/>
      <c r="E59" s="71"/>
      <c r="F59" s="71"/>
    </row>
    <row r="60" spans="2:6" x14ac:dyDescent="0.35">
      <c r="B60" s="66"/>
      <c r="C60" s="77"/>
      <c r="D60" s="70"/>
      <c r="E60" s="71"/>
      <c r="F60" s="71"/>
    </row>
    <row r="61" spans="2:6" x14ac:dyDescent="0.35">
      <c r="B61" s="66"/>
      <c r="C61" s="77"/>
      <c r="D61" s="70"/>
      <c r="E61" s="71"/>
      <c r="F61" s="71"/>
    </row>
    <row r="62" spans="2:6" x14ac:dyDescent="0.35">
      <c r="B62" s="66"/>
      <c r="C62" s="77"/>
      <c r="D62" s="70"/>
      <c r="E62" s="71"/>
      <c r="F62" s="71"/>
    </row>
    <row r="63" spans="2:6" x14ac:dyDescent="0.35">
      <c r="B63" s="66"/>
      <c r="C63" s="77"/>
      <c r="D63" s="70"/>
      <c r="E63" s="71"/>
      <c r="F63" s="71"/>
    </row>
    <row r="64" spans="2:6" x14ac:dyDescent="0.35">
      <c r="B64" s="66"/>
      <c r="C64" s="77"/>
      <c r="D64" s="70"/>
      <c r="E64" s="71"/>
      <c r="F64" s="71"/>
    </row>
    <row r="65" spans="2:6" x14ac:dyDescent="0.35">
      <c r="B65" s="66"/>
      <c r="C65" s="77"/>
      <c r="D65" s="70"/>
      <c r="E65" s="71"/>
      <c r="F65" s="71"/>
    </row>
    <row r="66" spans="2:6" x14ac:dyDescent="0.35">
      <c r="B66" s="66"/>
      <c r="C66" s="77"/>
      <c r="D66" s="70"/>
      <c r="E66" s="71"/>
      <c r="F66" s="71"/>
    </row>
    <row r="67" spans="2:6" x14ac:dyDescent="0.35">
      <c r="B67" s="66"/>
      <c r="C67" s="77"/>
      <c r="D67" s="70"/>
      <c r="E67" s="71"/>
      <c r="F67" s="71"/>
    </row>
    <row r="68" spans="2:6" x14ac:dyDescent="0.35">
      <c r="B68" s="66"/>
      <c r="C68" s="77"/>
      <c r="D68" s="70"/>
      <c r="E68" s="71"/>
      <c r="F68" s="71"/>
    </row>
    <row r="69" spans="2:6" x14ac:dyDescent="0.35">
      <c r="B69" s="66"/>
      <c r="C69" s="77"/>
      <c r="D69" s="70"/>
      <c r="E69" s="71"/>
      <c r="F69" s="71"/>
    </row>
    <row r="70" spans="2:6" x14ac:dyDescent="0.35">
      <c r="B70" s="66"/>
      <c r="C70" s="77"/>
      <c r="D70" s="70"/>
      <c r="E70" s="71"/>
      <c r="F70" s="71"/>
    </row>
    <row r="71" spans="2:6" x14ac:dyDescent="0.35">
      <c r="B71" s="66"/>
      <c r="C71" s="77"/>
      <c r="D71" s="70"/>
      <c r="E71" s="71"/>
      <c r="F71" s="71"/>
    </row>
    <row r="72" spans="2:6" x14ac:dyDescent="0.35">
      <c r="B72" s="66"/>
      <c r="C72" s="77"/>
      <c r="D72" s="70"/>
      <c r="E72" s="71"/>
      <c r="F72" s="71"/>
    </row>
    <row r="73" spans="2:6" x14ac:dyDescent="0.35">
      <c r="B73" s="66"/>
      <c r="C73" s="77"/>
      <c r="D73" s="70"/>
      <c r="E73" s="71"/>
      <c r="F73" s="71"/>
    </row>
    <row r="74" spans="2:6" x14ac:dyDescent="0.35">
      <c r="B74" s="66"/>
      <c r="C74" s="77"/>
      <c r="D74" s="70"/>
      <c r="E74" s="71"/>
      <c r="F74" s="71"/>
    </row>
  </sheetData>
  <sheetProtection algorithmName="SHA-512" hashValue="wkL613FvHrWvzlLN4cm/fnfu9ghd1hYehb0y7R7GcnbCWdn8kpqpB66IPebBb5AO9OXZg4okvUKr5Nc0Ki7ioA==" saltValue="VfGuSxWvA8rKNX/1OMfGg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d7e4107-340f-49bc-b242-932585323802">
      <Terms xmlns="http://schemas.microsoft.com/office/infopath/2007/PartnerControls"/>
    </lcf76f155ced4ddcb4097134ff3c332f>
    <TaxCatchAll xmlns="aaf5b1b8-7fa3-4132-a2ec-fb8a46b60eb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312A608CC66EF46A94C5406789A67A5" ma:contentTypeVersion="18" ma:contentTypeDescription="Create a new document." ma:contentTypeScope="" ma:versionID="3a078de9c9b03f59240ca55cbe90b486">
  <xsd:schema xmlns:xsd="http://www.w3.org/2001/XMLSchema" xmlns:xs="http://www.w3.org/2001/XMLSchema" xmlns:p="http://schemas.microsoft.com/office/2006/metadata/properties" xmlns:ns2="dd7e4107-340f-49bc-b242-932585323802" xmlns:ns3="aaf5b1b8-7fa3-4132-a2ec-fb8a46b60ebe" targetNamespace="http://schemas.microsoft.com/office/2006/metadata/properties" ma:root="true" ma:fieldsID="ce216a7529cd69a7ec696712f6e60c80" ns2:_="" ns3:_="">
    <xsd:import namespace="dd7e4107-340f-49bc-b242-932585323802"/>
    <xsd:import namespace="aaf5b1b8-7fa3-4132-a2ec-fb8a46b60eb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ServiceSearchProperties" minOccurs="0"/>
                <xsd:element ref="ns2:MediaServiceObjectDetectorVersion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7e4107-340f-49bc-b242-9325853238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8fe8815-ddc4-4b7c-be07-fec6d2f953c7"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af5b1b8-7fa3-4132-a2ec-fb8a46b60eb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90b73f39-9b92-4bc0-bfc8-2ada248a5604}" ma:internalName="TaxCatchAll" ma:showField="CatchAllData" ma:web="aaf5b1b8-7fa3-4132-a2ec-fb8a46b60e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E5C931-85FD-484C-83B9-B31732B0599E}">
  <ds:schemaRefs>
    <ds:schemaRef ds:uri="http://schemas.microsoft.com/sharepoint/v3/contenttype/forms"/>
  </ds:schemaRefs>
</ds:datastoreItem>
</file>

<file path=customXml/itemProps2.xml><?xml version="1.0" encoding="utf-8"?>
<ds:datastoreItem xmlns:ds="http://schemas.openxmlformats.org/officeDocument/2006/customXml" ds:itemID="{BCABAD93-A5DD-4D5B-81EE-955972B5B97F}">
  <ds:schemaRefs>
    <ds:schemaRef ds:uri="http://purl.org/dc/dcmitype/"/>
    <ds:schemaRef ds:uri="http://purl.org/dc/terms/"/>
    <ds:schemaRef ds:uri="http://schemas.microsoft.com/office/2006/documentManagement/types"/>
    <ds:schemaRef ds:uri="http://schemas.microsoft.com/office/2006/metadata/properties"/>
    <ds:schemaRef ds:uri="http://www.w3.org/XML/1998/namespace"/>
    <ds:schemaRef ds:uri="http://purl.org/dc/elements/1.1/"/>
    <ds:schemaRef ds:uri="aaf5b1b8-7fa3-4132-a2ec-fb8a46b60ebe"/>
    <ds:schemaRef ds:uri="http://schemas.microsoft.com/office/infopath/2007/PartnerControls"/>
    <ds:schemaRef ds:uri="http://schemas.openxmlformats.org/package/2006/metadata/core-properties"/>
    <ds:schemaRef ds:uri="dd7e4107-340f-49bc-b242-932585323802"/>
  </ds:schemaRefs>
</ds:datastoreItem>
</file>

<file path=customXml/itemProps3.xml><?xml version="1.0" encoding="utf-8"?>
<ds:datastoreItem xmlns:ds="http://schemas.openxmlformats.org/officeDocument/2006/customXml" ds:itemID="{687357BC-C9B0-40EA-8AC9-973B1CDC0E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7e4107-340f-49bc-b242-932585323802"/>
    <ds:schemaRef ds:uri="aaf5b1b8-7fa3-4132-a2ec-fb8a46b60e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dac7f39-d20c-4e71-8af3-71ee7e268a2b}" enabled="0" method="" siteId="{0dac7f39-d20c-4e71-8af3-71ee7e268a2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Introduction</vt:lpstr>
      <vt:lpstr>weight_thresholds</vt:lpstr>
      <vt:lpstr>discount_rate</vt:lpstr>
      <vt:lpstr>licence_dates</vt:lpstr>
      <vt:lpstr>aus_data</vt:lpstr>
      <vt:lpstr>exchange_rates</vt:lpstr>
      <vt:lpstr>cpi</vt:lpstr>
      <vt:lpstr>S1_benchmark_data</vt:lpstr>
      <vt:lpstr>S2_duration</vt:lpstr>
      <vt:lpstr>S3_currency</vt:lpstr>
      <vt:lpstr>S4_timing</vt:lpstr>
      <vt:lpstr>S5_time_trends</vt:lpstr>
      <vt:lpstr>S6_allocation_weights</vt:lpstr>
      <vt:lpstr>S6_cohort_data</vt:lpstr>
      <vt:lpstr>S6_single_price</vt:lpstr>
      <vt:lpstr>S7_fwd_valuations</vt:lpstr>
      <vt:lpstr>S8_expand_duration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Bell</dc:creator>
  <cp:keywords/>
  <dc:description/>
  <cp:lastModifiedBy>David Whytcross</cp:lastModifiedBy>
  <cp:revision/>
  <dcterms:created xsi:type="dcterms:W3CDTF">2025-05-05T03:52:21Z</dcterms:created>
  <dcterms:modified xsi:type="dcterms:W3CDTF">2025-12-15T22:47:58Z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0x0101009312A608CC66EF46A94C5406789A67A5</vt:lpwstr>
  </property>
  <property fmtid="{D5CDD505-2E9C-101B-9397-08002B2CF9AE}" pid="3" name="MediaServiceImageTags">
    <vt:lpwstr/>
  </property>
  <property fmtid="{D5CDD505-2E9C-101B-9397-08002B2CF9AE}" pid="4" name="MSIP_Label_aeb57847-2996-43f6-9ac9-aca8e5487221_Enabled">
    <vt:lpwstr>true</vt:lpwstr>
  </property>
  <property fmtid="{D5CDD505-2E9C-101B-9397-08002B2CF9AE}" pid="5" name="MSIP_Label_aeb57847-2996-43f6-9ac9-aca8e5487221_SetDate">
    <vt:lpwstr>2025-09-08T04:12:54Z</vt:lpwstr>
  </property>
  <property fmtid="{D5CDD505-2E9C-101B-9397-08002B2CF9AE}" pid="6" name="MSIP_Label_aeb57847-2996-43f6-9ac9-aca8e5487221_Method">
    <vt:lpwstr>Privileged</vt:lpwstr>
  </property>
  <property fmtid="{D5CDD505-2E9C-101B-9397-08002B2CF9AE}" pid="7" name="MSIP_Label_aeb57847-2996-43f6-9ac9-aca8e5487221_Name">
    <vt:lpwstr>90fb82dc-5319-427a-bd3a-0b26e5d5e425</vt:lpwstr>
  </property>
  <property fmtid="{D5CDD505-2E9C-101B-9397-08002B2CF9AE}" pid="8" name="MSIP_Label_aeb57847-2996-43f6-9ac9-aca8e5487221_SiteId">
    <vt:lpwstr>0dac7f39-d20c-4e71-8af3-71ee7e268a2b</vt:lpwstr>
  </property>
  <property fmtid="{D5CDD505-2E9C-101B-9397-08002B2CF9AE}" pid="9" name="MSIP_Label_aeb57847-2996-43f6-9ac9-aca8e5487221_ActionId">
    <vt:lpwstr>683f7464-1d94-41d9-9a68-e2c8341275ae</vt:lpwstr>
  </property>
  <property fmtid="{D5CDD505-2E9C-101B-9397-08002B2CF9AE}" pid="10" name="MSIP_Label_aeb57847-2996-43f6-9ac9-aca8e5487221_ContentBits">
    <vt:lpwstr>3</vt:lpwstr>
  </property>
  <property fmtid="{D5CDD505-2E9C-101B-9397-08002B2CF9AE}" pid="11" name="MSIP_Label_aeb57847-2996-43f6-9ac9-aca8e5487221_Tag">
    <vt:lpwstr>10, 0, 1, 1</vt:lpwstr>
  </property>
</Properties>
</file>