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always"/>
  <mc:AlternateContent xmlns:mc="http://schemas.openxmlformats.org/markup-compatibility/2006">
    <mc:Choice Requires="x15">
      <x15ac:absPath xmlns:x15ac="http://schemas.microsoft.com/office/spreadsheetml/2010/11/ac" url="https://acmagovau-my.sharepoint.com/personal/david_whytcross_acma_gov_au/Documents/Downloads/OneDrive_1_16-12-2025/"/>
    </mc:Choice>
  </mc:AlternateContent>
  <xr:revisionPtr revIDLastSave="3964" documentId="8_{8A1DFF20-E612-4CB7-B712-C6ADFCAFDA0E}" xr6:coauthVersionLast="47" xr6:coauthVersionMax="47" xr10:uidLastSave="{7772C703-AD6D-46E7-AF93-D5E404CC86A6}"/>
  <bookViews>
    <workbookView xWindow="-110" yWindow="-110" windowWidth="22780" windowHeight="14660" xr2:uid="{AB036FE1-BDC2-4536-885C-9AAF515FDB55}"/>
  </bookViews>
  <sheets>
    <sheet name="Introduction" sheetId="70" r:id="rId1"/>
    <sheet name="weight_thresholds" sheetId="3" r:id="rId2"/>
    <sheet name="discount_rate" sheetId="4" r:id="rId3"/>
    <sheet name="licence_dates" sheetId="5" r:id="rId4"/>
    <sheet name="aus_data" sheetId="6" r:id="rId5"/>
    <sheet name="exchange_rates" sheetId="7" r:id="rId6"/>
    <sheet name="cpi" sheetId="73" r:id="rId7"/>
    <sheet name="S1_benchmark_data" sheetId="9" r:id="rId8"/>
    <sheet name="S2_duration" sheetId="18" r:id="rId9"/>
    <sheet name="S3_currency" sheetId="19" r:id="rId10"/>
    <sheet name="S4_timing" sheetId="20" r:id="rId11"/>
    <sheet name="S5_time_trends" sheetId="72" r:id="rId12"/>
    <sheet name="S6_allocation_weights" sheetId="11" r:id="rId13"/>
    <sheet name="S6_cohort_data" sheetId="71" r:id="rId14"/>
    <sheet name="S6_single_price" sheetId="75" r:id="rId15"/>
    <sheet name="S7_fwd_valuations" sheetId="58" r:id="rId16"/>
    <sheet name="S8_expand_duration" sheetId="59" r:id="rId17"/>
  </sheets>
  <definedNames>
    <definedName name="_xlnm._FilterDatabase" localSheetId="5" hidden="1">exchange_rates!$A$1:$K$50</definedName>
    <definedName name="_xlnm._FilterDatabase" localSheetId="7" hidden="1">S1_benchmark_data!$A$1:$J$68</definedName>
    <definedName name="_xlnm._FilterDatabase" localSheetId="12" hidden="1">S6_allocation_weights!$A$1:$G$73</definedName>
    <definedName name="_xlnm._FilterDatabase" localSheetId="13" hidden="1">S6_cohort_data!$A$1:$E$36</definedName>
    <definedName name="_xlnm._FilterDatabase" localSheetId="15" hidden="1">S7_fwd_valuations!$A$1:$E$1</definedName>
    <definedName name="_xlnm._FilterDatabase" localSheetId="16" hidden="1">S8_expand_duration!$A$1:$D$20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75" l="1"/>
  <c r="H9" i="75"/>
  <c r="H4" i="75"/>
  <c r="H3" i="75"/>
  <c r="C2" i="58"/>
  <c r="E2" i="58" s="1"/>
  <c r="E2" i="59" s="1"/>
  <c r="F2" i="59" s="1"/>
  <c r="C3" i="58"/>
  <c r="E3" i="58" s="1"/>
  <c r="E3" i="59" s="1"/>
  <c r="F3" i="59" s="1"/>
  <c r="B2" i="59"/>
  <c r="C2" i="59"/>
  <c r="D2" i="59"/>
  <c r="B3" i="59"/>
  <c r="C3" i="59"/>
  <c r="D3" i="59"/>
  <c r="E2" i="72" l="1" a="1"/>
  <c r="E2" i="72"/>
  <c r="D2" i="72" a="1"/>
  <c r="D2" i="72" s="1"/>
  <c r="C3" i="20"/>
  <c r="D3" i="20"/>
  <c r="F3" i="20" s="1"/>
  <c r="C4" i="20"/>
  <c r="D4" i="20" s="1"/>
  <c r="F4" i="20" s="1"/>
  <c r="C5" i="20"/>
  <c r="D5" i="20"/>
  <c r="F5" i="20" s="1"/>
  <c r="C6" i="20"/>
  <c r="D6" i="20"/>
  <c r="F6" i="20" s="1"/>
  <c r="C7" i="20"/>
  <c r="D7" i="20" s="1"/>
  <c r="F7" i="20" s="1"/>
  <c r="C8" i="20"/>
  <c r="D8" i="20"/>
  <c r="C9" i="20"/>
  <c r="D9" i="20"/>
  <c r="C10" i="20"/>
  <c r="D10" i="20" s="1"/>
  <c r="F10" i="20" s="1"/>
  <c r="C11" i="20"/>
  <c r="D11" i="20"/>
  <c r="C12" i="20"/>
  <c r="D12" i="20"/>
  <c r="C13" i="20"/>
  <c r="D13" i="20" s="1"/>
  <c r="F13" i="20" s="1"/>
  <c r="C14" i="20"/>
  <c r="D14" i="20"/>
  <c r="F14" i="20" s="1"/>
  <c r="C15" i="20"/>
  <c r="D15" i="20"/>
  <c r="C16" i="20"/>
  <c r="D16" i="20" s="1"/>
  <c r="F16" i="20" s="1"/>
  <c r="C17" i="20"/>
  <c r="D17" i="20"/>
  <c r="F17" i="20" s="1"/>
  <c r="C18" i="20"/>
  <c r="D18" i="20"/>
  <c r="F18" i="20" s="1"/>
  <c r="C19" i="20"/>
  <c r="D19" i="20" s="1"/>
  <c r="F19" i="20" s="1"/>
  <c r="C20" i="20"/>
  <c r="D20" i="20"/>
  <c r="F20" i="20" s="1"/>
  <c r="C21" i="20"/>
  <c r="D21" i="20"/>
  <c r="C22" i="20"/>
  <c r="D22" i="20" s="1"/>
  <c r="F22" i="20" s="1"/>
  <c r="C23" i="20"/>
  <c r="D23" i="20"/>
  <c r="F23" i="20" s="1"/>
  <c r="C24" i="20"/>
  <c r="D24" i="20"/>
  <c r="F24" i="20" s="1"/>
  <c r="C25" i="20"/>
  <c r="D25" i="20" s="1"/>
  <c r="F25" i="20" s="1"/>
  <c r="C26" i="20"/>
  <c r="D26" i="20"/>
  <c r="F26" i="20" s="1"/>
  <c r="C27" i="20"/>
  <c r="D27" i="20"/>
  <c r="C28" i="20"/>
  <c r="D28" i="20" s="1"/>
  <c r="F28" i="20" s="1"/>
  <c r="C29" i="20"/>
  <c r="D29" i="20"/>
  <c r="F29" i="20" s="1"/>
  <c r="C30" i="20"/>
  <c r="D30" i="20"/>
  <c r="C31" i="20"/>
  <c r="D31" i="20" s="1"/>
  <c r="F31" i="20" s="1"/>
  <c r="C32" i="20"/>
  <c r="D32" i="20"/>
  <c r="F32" i="20" s="1"/>
  <c r="C33" i="20"/>
  <c r="D33" i="20"/>
  <c r="F33" i="20" s="1"/>
  <c r="C34" i="20"/>
  <c r="D34" i="20" s="1"/>
  <c r="F34" i="20" s="1"/>
  <c r="C35" i="20"/>
  <c r="D35" i="20"/>
  <c r="F35" i="20" s="1"/>
  <c r="C36" i="20"/>
  <c r="D36" i="20"/>
  <c r="F36" i="20" s="1"/>
  <c r="C37" i="20"/>
  <c r="D37" i="20" s="1"/>
  <c r="F37" i="20" s="1"/>
  <c r="C38" i="20"/>
  <c r="D38" i="20"/>
  <c r="C39" i="20"/>
  <c r="D39" i="20"/>
  <c r="C40" i="20"/>
  <c r="D40" i="20" s="1"/>
  <c r="F40" i="20" s="1"/>
  <c r="C41" i="20"/>
  <c r="D41" i="20"/>
  <c r="F41" i="20" s="1"/>
  <c r="C42" i="20"/>
  <c r="D42" i="20"/>
  <c r="F42" i="20" s="1"/>
  <c r="C43" i="20"/>
  <c r="D43" i="20" s="1"/>
  <c r="F43" i="20" s="1"/>
  <c r="C44" i="20"/>
  <c r="D44" i="20"/>
  <c r="C45" i="20"/>
  <c r="D45" i="20"/>
  <c r="C46" i="20"/>
  <c r="D46" i="20" s="1"/>
  <c r="F46" i="20" s="1"/>
  <c r="C47" i="20"/>
  <c r="D47" i="20"/>
  <c r="F47" i="20" s="1"/>
  <c r="C48" i="20"/>
  <c r="D48" i="20"/>
  <c r="F48" i="20" s="1"/>
  <c r="C49" i="20"/>
  <c r="D49" i="20" s="1"/>
  <c r="F49" i="20" s="1"/>
  <c r="C50" i="20"/>
  <c r="D50" i="20"/>
  <c r="C51" i="20"/>
  <c r="D51" i="20"/>
  <c r="F51" i="20" s="1"/>
  <c r="C52" i="20"/>
  <c r="D52" i="20" s="1"/>
  <c r="F52" i="20" s="1"/>
  <c r="C53" i="20"/>
  <c r="D53" i="20"/>
  <c r="F53" i="20" s="1"/>
  <c r="C54" i="20"/>
  <c r="D54" i="20"/>
  <c r="F54" i="20" s="1"/>
  <c r="C55" i="20"/>
  <c r="D55" i="20" s="1"/>
  <c r="F55" i="20" s="1"/>
  <c r="C56" i="20"/>
  <c r="D56" i="20"/>
  <c r="C57" i="20"/>
  <c r="D57" i="20"/>
  <c r="C58" i="20"/>
  <c r="D58" i="20" s="1"/>
  <c r="F58" i="20" s="1"/>
  <c r="C59" i="20"/>
  <c r="D59" i="20"/>
  <c r="C60" i="20"/>
  <c r="D60" i="20"/>
  <c r="C61" i="20"/>
  <c r="D61" i="20" s="1"/>
  <c r="F61" i="20" s="1"/>
  <c r="C62" i="20"/>
  <c r="D62" i="20"/>
  <c r="F62" i="20" s="1"/>
  <c r="C63" i="20"/>
  <c r="D63" i="20"/>
  <c r="C64" i="20"/>
  <c r="D64" i="20" s="1"/>
  <c r="F64" i="20" s="1"/>
  <c r="C65" i="20"/>
  <c r="D65" i="20"/>
  <c r="F65" i="20" s="1"/>
  <c r="C66" i="20"/>
  <c r="D66" i="20"/>
  <c r="F66" i="20" s="1"/>
  <c r="C67" i="20"/>
  <c r="D67" i="20" s="1"/>
  <c r="F67" i="20" s="1"/>
  <c r="C68" i="20"/>
  <c r="D68" i="20"/>
  <c r="F68" i="20" s="1"/>
  <c r="D2" i="20"/>
  <c r="C2" i="20"/>
  <c r="F12" i="20"/>
  <c r="F38" i="20"/>
  <c r="F50" i="20"/>
  <c r="F60" i="20"/>
  <c r="F8" i="20"/>
  <c r="F9" i="20"/>
  <c r="F11" i="20"/>
  <c r="F15" i="20"/>
  <c r="F21" i="20"/>
  <c r="F27" i="20"/>
  <c r="F30" i="20"/>
  <c r="F39" i="20"/>
  <c r="F44" i="20"/>
  <c r="F45" i="20"/>
  <c r="F56" i="20"/>
  <c r="F57" i="20"/>
  <c r="F59" i="20"/>
  <c r="F63" i="20"/>
  <c r="F2" i="20"/>
  <c r="E3" i="19"/>
  <c r="E4" i="19"/>
  <c r="E5" i="19"/>
  <c r="E6" i="19"/>
  <c r="E7" i="19"/>
  <c r="E8" i="19"/>
  <c r="E9" i="19"/>
  <c r="E10" i="19"/>
  <c r="E11" i="19"/>
  <c r="E12" i="19"/>
  <c r="E13" i="19"/>
  <c r="E14" i="19"/>
  <c r="E15" i="19"/>
  <c r="E16" i="19"/>
  <c r="E17" i="19"/>
  <c r="E18" i="19"/>
  <c r="E19" i="19"/>
  <c r="E20" i="19"/>
  <c r="E21" i="19"/>
  <c r="E22" i="19"/>
  <c r="E23" i="19"/>
  <c r="E24" i="19"/>
  <c r="E25" i="19"/>
  <c r="E26" i="19"/>
  <c r="E27" i="19"/>
  <c r="E28" i="19"/>
  <c r="E29" i="19"/>
  <c r="E30" i="19"/>
  <c r="E31" i="19"/>
  <c r="E32" i="19"/>
  <c r="E33" i="19"/>
  <c r="E34" i="19"/>
  <c r="E35" i="19"/>
  <c r="E36" i="19"/>
  <c r="E37" i="19"/>
  <c r="E38" i="19"/>
  <c r="E39" i="19"/>
  <c r="E40" i="19"/>
  <c r="E41" i="19"/>
  <c r="E42" i="19"/>
  <c r="E43" i="19"/>
  <c r="E44" i="19"/>
  <c r="E45" i="19"/>
  <c r="E46" i="19"/>
  <c r="E47" i="19"/>
  <c r="E48" i="19"/>
  <c r="E49" i="19"/>
  <c r="E50" i="19"/>
  <c r="E51" i="19"/>
  <c r="E52" i="19"/>
  <c r="E53" i="19"/>
  <c r="E54" i="19"/>
  <c r="E55" i="19"/>
  <c r="E56" i="19"/>
  <c r="E57" i="19"/>
  <c r="E58" i="19"/>
  <c r="E59" i="19"/>
  <c r="E60" i="19"/>
  <c r="E61" i="19"/>
  <c r="E62" i="19"/>
  <c r="E63" i="19"/>
  <c r="E64" i="19"/>
  <c r="E65" i="19"/>
  <c r="E66" i="19"/>
  <c r="E67" i="19"/>
  <c r="E68" i="19"/>
  <c r="E2" i="19"/>
  <c r="F3" i="18"/>
  <c r="F4" i="18"/>
  <c r="F5" i="18"/>
  <c r="F6" i="18"/>
  <c r="F7" i="18"/>
  <c r="F8" i="18"/>
  <c r="F9" i="18"/>
  <c r="F10" i="18"/>
  <c r="F11" i="18"/>
  <c r="F12" i="18"/>
  <c r="F13" i="18"/>
  <c r="F14" i="18"/>
  <c r="F15" i="18"/>
  <c r="F16" i="18"/>
  <c r="F17" i="18"/>
  <c r="F18" i="18"/>
  <c r="F19" i="18"/>
  <c r="F20" i="18"/>
  <c r="F21" i="18"/>
  <c r="F22" i="18"/>
  <c r="F23" i="18"/>
  <c r="F24" i="18"/>
  <c r="F25" i="18"/>
  <c r="F26" i="18"/>
  <c r="F27" i="18"/>
  <c r="F28" i="18"/>
  <c r="F29" i="18"/>
  <c r="F30" i="18"/>
  <c r="F31" i="18"/>
  <c r="F32" i="18"/>
  <c r="F33" i="18"/>
  <c r="F34" i="18"/>
  <c r="F35" i="18"/>
  <c r="F36" i="18"/>
  <c r="F37" i="18"/>
  <c r="F38" i="18"/>
  <c r="F39" i="18"/>
  <c r="F40" i="18"/>
  <c r="F41" i="18"/>
  <c r="F42" i="18"/>
  <c r="F43" i="18"/>
  <c r="F44" i="18"/>
  <c r="F45" i="18"/>
  <c r="F46" i="18"/>
  <c r="F47" i="18"/>
  <c r="F48" i="18"/>
  <c r="F49" i="18"/>
  <c r="F50" i="18"/>
  <c r="F51" i="18"/>
  <c r="F52" i="18"/>
  <c r="F53" i="18"/>
  <c r="F54" i="18"/>
  <c r="F55" i="18"/>
  <c r="F56" i="18"/>
  <c r="F57" i="18"/>
  <c r="F58" i="18"/>
  <c r="F59" i="18"/>
  <c r="F60" i="18"/>
  <c r="F61" i="18"/>
  <c r="F62" i="18"/>
  <c r="F63" i="18"/>
  <c r="F64" i="18"/>
  <c r="F65" i="18"/>
  <c r="F66" i="18"/>
  <c r="F67" i="18"/>
  <c r="F68" i="18"/>
  <c r="F2" i="18"/>
  <c r="G61" i="9" l="1"/>
  <c r="G62" i="9"/>
  <c r="G63" i="9"/>
  <c r="G64" i="9"/>
  <c r="G65" i="9"/>
  <c r="G66" i="9"/>
  <c r="G67" i="9"/>
  <c r="G68" i="9"/>
  <c r="G56" i="9"/>
  <c r="G57" i="9"/>
  <c r="G58" i="9"/>
  <c r="G59" i="9"/>
  <c r="G60" i="9"/>
  <c r="G49" i="9"/>
  <c r="G50" i="9"/>
  <c r="G51" i="9"/>
  <c r="G52" i="9"/>
  <c r="G53" i="9"/>
  <c r="G54" i="9"/>
  <c r="G55" i="9"/>
  <c r="G42" i="9"/>
  <c r="G43" i="9"/>
  <c r="G44" i="9"/>
  <c r="G45" i="9"/>
  <c r="G46" i="9"/>
  <c r="G47" i="9"/>
  <c r="G48" i="9"/>
  <c r="G37" i="9"/>
  <c r="G38" i="9"/>
  <c r="G39" i="9"/>
  <c r="G40" i="9"/>
  <c r="G41" i="9"/>
  <c r="G31" i="9"/>
  <c r="G32" i="9"/>
  <c r="G33" i="9"/>
  <c r="G34" i="9"/>
  <c r="G35" i="9"/>
  <c r="G36" i="9"/>
  <c r="G20" i="9"/>
  <c r="G21" i="9"/>
  <c r="G22" i="9"/>
  <c r="G23" i="9"/>
  <c r="G24" i="9"/>
  <c r="G25" i="9"/>
  <c r="G26" i="9"/>
  <c r="G27" i="9"/>
  <c r="G28" i="9"/>
  <c r="G29" i="9"/>
  <c r="G30" i="9"/>
  <c r="G12" i="9"/>
  <c r="G13" i="9"/>
  <c r="G14" i="9"/>
  <c r="G15" i="9"/>
  <c r="G16" i="9"/>
  <c r="G17" i="9"/>
  <c r="G18" i="9"/>
  <c r="G19" i="9"/>
  <c r="G3" i="9"/>
  <c r="G4" i="9"/>
  <c r="G5" i="9"/>
  <c r="G6" i="9"/>
  <c r="G7" i="9"/>
  <c r="G8" i="9"/>
  <c r="G9" i="9"/>
  <c r="G10" i="9"/>
  <c r="G11" i="9"/>
  <c r="G2" i="9"/>
  <c r="F58" i="9"/>
  <c r="F59" i="9"/>
  <c r="F60" i="9"/>
  <c r="F61" i="9"/>
  <c r="F62" i="9"/>
  <c r="F63" i="9"/>
  <c r="F64" i="9"/>
  <c r="F65" i="9"/>
  <c r="F66" i="9"/>
  <c r="F67" i="9"/>
  <c r="F68" i="9"/>
  <c r="F49" i="9"/>
  <c r="F50" i="9"/>
  <c r="F51" i="9"/>
  <c r="F52" i="9"/>
  <c r="F53" i="9"/>
  <c r="F54" i="9"/>
  <c r="F55" i="9"/>
  <c r="F56" i="9"/>
  <c r="F57" i="9"/>
  <c r="F46" i="9"/>
  <c r="F47" i="9"/>
  <c r="F48" i="9"/>
  <c r="F37" i="9"/>
  <c r="F38" i="9"/>
  <c r="F39" i="9"/>
  <c r="F40" i="9"/>
  <c r="F41" i="9"/>
  <c r="F42" i="9"/>
  <c r="F43" i="9"/>
  <c r="F44" i="9"/>
  <c r="F45" i="9"/>
  <c r="F36" i="9"/>
  <c r="F35" i="9"/>
  <c r="F34" i="9"/>
  <c r="F33" i="9"/>
  <c r="F32" i="9"/>
  <c r="F31" i="9"/>
  <c r="F30" i="9"/>
  <c r="F29" i="9"/>
  <c r="F28" i="9"/>
  <c r="F27" i="9"/>
  <c r="F26" i="9"/>
  <c r="F25" i="9"/>
  <c r="F24" i="9"/>
  <c r="F23" i="9"/>
  <c r="F22" i="9"/>
  <c r="F3" i="9"/>
  <c r="F4" i="9"/>
  <c r="F5" i="9"/>
  <c r="F6" i="9"/>
  <c r="F7" i="9"/>
  <c r="F8" i="9"/>
  <c r="F9" i="9"/>
  <c r="F10" i="9"/>
  <c r="F11" i="9"/>
  <c r="F12" i="9"/>
  <c r="F13" i="9"/>
  <c r="F14" i="9"/>
  <c r="F15" i="9"/>
  <c r="F16" i="9"/>
  <c r="F17" i="9"/>
  <c r="F18" i="9"/>
  <c r="F19" i="9"/>
  <c r="F20" i="9"/>
  <c r="F21" i="9"/>
  <c r="F2" i="9"/>
  <c r="C2" i="75" l="1"/>
  <c r="C6" i="75"/>
  <c r="C5" i="75"/>
  <c r="C4" i="75"/>
  <c r="C3" i="75"/>
  <c r="C7" i="75"/>
  <c r="D2" i="75" l="1"/>
  <c r="D5" i="75"/>
  <c r="D4" i="75"/>
  <c r="D3" i="75"/>
  <c r="D7" i="75"/>
  <c r="D6" i="75"/>
  <c r="E3" i="75"/>
  <c r="E2" i="75"/>
  <c r="E6" i="75"/>
  <c r="E5" i="75"/>
  <c r="E7" i="75"/>
  <c r="E4" i="7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<sst xmlns="http://schemas.openxmlformats.org/spreadsheetml/2006/main" count="1418" uniqueCount="183">
  <si>
    <t>Worksheet</t>
  </si>
  <si>
    <t>Description</t>
  </si>
  <si>
    <t>weight_thresholds</t>
  </si>
  <si>
    <t>Provides the weight thresholds that determine whether a benchmark price should be included in a cohort (e.g. the weight for population density must be above 0.1 for a benchmark to be included in the population density cohort).</t>
  </si>
  <si>
    <t>discount_rate</t>
  </si>
  <si>
    <t>Provides the annual and daily weighted average cost of capital (WACC) rates used for valuation adjustments for different licence durations.</t>
  </si>
  <si>
    <t>licence_dates</t>
  </si>
  <si>
    <t>aus_data</t>
  </si>
  <si>
    <t>Provides Australian data for metrics so weighting ratios and currency conversions can be calculated.</t>
  </si>
  <si>
    <t>exchange_rates</t>
  </si>
  <si>
    <t>S1_benchmark_data</t>
  </si>
  <si>
    <t>S2_duration</t>
  </si>
  <si>
    <t>Benchmarking data is converted from full duration valuations to 365-day valuations using a flat annuity formula.</t>
  </si>
  <si>
    <t>S3_currency</t>
  </si>
  <si>
    <t>S4_timing</t>
  </si>
  <si>
    <t>S7_fwd_valuations</t>
  </si>
  <si>
    <t>S8_expand_duration</t>
  </si>
  <si>
    <t>weight</t>
  </si>
  <si>
    <t>threshold</t>
  </si>
  <si>
    <t>Real GDP per capita (US$)</t>
  </si>
  <si>
    <t>Population density</t>
  </si>
  <si>
    <t>discount_rate_type</t>
  </si>
  <si>
    <t>discount_rate_duration</t>
  </si>
  <si>
    <t>WACC</t>
  </si>
  <si>
    <t>annual</t>
  </si>
  <si>
    <t>daily</t>
  </si>
  <si>
    <t>band</t>
  </si>
  <si>
    <t>licence_start_date</t>
  </si>
  <si>
    <t>licence_end_date</t>
  </si>
  <si>
    <t>year</t>
  </si>
  <si>
    <t>metric</t>
  </si>
  <si>
    <t>source</t>
  </si>
  <si>
    <t>aus_value</t>
  </si>
  <si>
    <t>World Bank, "World Development Indicators". Series Code NY.GDP.PCAP.KD (GDP per capita (constant 2015 US$)).</t>
  </si>
  <si>
    <t>World Bank, "World Development Indicators". Series Code EN.POP.DNST (Population density (people per sq. km of land area)).</t>
  </si>
  <si>
    <t>Spot exchange rate</t>
  </si>
  <si>
    <t>World Bank, "World Development Indicators". Series Code PA.NUS.FCRF (Official exchange rate (LCU per US$, period average)).</t>
  </si>
  <si>
    <t>PPP exchange rate</t>
  </si>
  <si>
    <t>World Bank, "World Development Indicators". Series Code PA.NUS.PPP (PPP conversion factor, GDP (LCU per international $)).</t>
  </si>
  <si>
    <t>country</t>
  </si>
  <si>
    <t>spectrum_band</t>
  </si>
  <si>
    <t>allocation_year</t>
  </si>
  <si>
    <t>worldbank_PPP</t>
  </si>
  <si>
    <t>worldbank_PPP_AUD</t>
  </si>
  <si>
    <t>currency_used</t>
  </si>
  <si>
    <t>PPP_exchange_rate_used</t>
  </si>
  <si>
    <t>Year</t>
  </si>
  <si>
    <t>700 MHz</t>
  </si>
  <si>
    <t>850 MHz</t>
  </si>
  <si>
    <t>allocation_month</t>
  </si>
  <si>
    <t>duration_years</t>
  </si>
  <si>
    <t>duration_days</t>
  </si>
  <si>
    <t>price-MHz-pop_local</t>
  </si>
  <si>
    <t>365day_price-MHz-pop_local</t>
  </si>
  <si>
    <t>GDP_per_capita_value</t>
  </si>
  <si>
    <t>popdensity_value</t>
  </si>
  <si>
    <t>GDP_per_capita_weight</t>
  </si>
  <si>
    <t>popdensity_weight</t>
  </si>
  <si>
    <t>Median</t>
  </si>
  <si>
    <t>Geometric mean</t>
  </si>
  <si>
    <t>cohort_stat</t>
  </si>
  <si>
    <t>percentile</t>
  </si>
  <si>
    <t>minimum</t>
  </si>
  <si>
    <t>lower</t>
  </si>
  <si>
    <t>median</t>
  </si>
  <si>
    <t>upper</t>
  </si>
  <si>
    <t>maximum</t>
  </si>
  <si>
    <t>cpi_index_weighted_value</t>
  </si>
  <si>
    <t>Determining a single price point</t>
  </si>
  <si>
    <t>Yes</t>
  </si>
  <si>
    <t xml:space="preserve">Step 6C </t>
  </si>
  <si>
    <t>Does the chosen price align relevant policy considerations?</t>
  </si>
  <si>
    <t>pre-2018_median</t>
  </si>
  <si>
    <t>No</t>
  </si>
  <si>
    <t>365day_price-MHz-pop_AUD</t>
  </si>
  <si>
    <t>365day_price-MHz-pop_AUD_2025</t>
  </si>
  <si>
    <t>GDP_per_capita_cohort</t>
  </si>
  <si>
    <t>all_observations</t>
  </si>
  <si>
    <t>popdensity_cohort</t>
  </si>
  <si>
    <t>Aus_CPI_2025_base</t>
  </si>
  <si>
    <t>Outlines exchange rate data for each benchmark allocation. Conversions are based on allocation timing rather than timing of licence commencement. Exchange rate data is from the World Bank's "World Development Indicators". Adjustments have been made where source benchmarking data is not in the local currency.</t>
  </si>
  <si>
    <t>365-day valuations converted to Australian dollars using PPP exchange rate data.</t>
  </si>
  <si>
    <t>S5_time_trends</t>
  </si>
  <si>
    <t>S6_allocation_weights</t>
  </si>
  <si>
    <t>Provides benchmarking data for the two weighting parameter cohorts. Benchmarks are excluded from cohorts (see grey cells) where the weight is below the required threshold in the 'weight_thresholds' worksheet. Note that depending on the result of S5_time_trends, this worksheet may show a restricted sample.</t>
  </si>
  <si>
    <t>geometric mean</t>
  </si>
  <si>
    <t>n/a</t>
  </si>
  <si>
    <t xml:space="preserve">Provides summary statistics for the weighting parameter cohorts, including central estimates (median and geometric mean) and interquartile ranges. The process for determining a single price for this band grouping based on the summary statistics is outlined. </t>
  </si>
  <si>
    <t>S6_cohort_data</t>
  </si>
  <si>
    <t>S6_single_price</t>
  </si>
  <si>
    <t>Provides the start and end dates for licence renewals based on our preferred views on licence duration.</t>
  </si>
  <si>
    <t>Mann-Whitney_
p-value</t>
  </si>
  <si>
    <t>statistical_
significance</t>
  </si>
  <si>
    <t>Single-year price ($/MHz/Pop)</t>
  </si>
  <si>
    <t>worldbank_spot</t>
  </si>
  <si>
    <t>worldbank_spot_AUD</t>
  </si>
  <si>
    <t>spot_PPP_ratio_AUD</t>
  </si>
  <si>
    <t>What is the value?</t>
  </si>
  <si>
    <t>365day_price-MHz-pop_2025</t>
  </si>
  <si>
    <t>365day_price-MHz-pop_startdate</t>
  </si>
  <si>
    <t>fullduration_price-MHz-pop_startdate</t>
  </si>
  <si>
    <t>cpi</t>
  </si>
  <si>
    <t>365-day AUD valuations carried forward from the allocation timing to 2025 by dividing the applicable CPI value.</t>
  </si>
  <si>
    <t xml:space="preserve">Provides basic weighting data for each benchmark. Worksheet includes the actual values used for weighting (column titles ending with '_value') and the calculated weights (ending with '_weight'). The weights are the ratio of the weighting value to the Australian value in that year (the formula to calculate this changes depending on which value is higher out of Australia and the applicable country). Note that weighting data is included for all benchmarks, even if the time trend analysis in the previous step indicated the sample should be restricted to 2018 onwards. </t>
  </si>
  <si>
    <t>total_revenue_local</t>
  </si>
  <si>
    <t>2018-onwards_median</t>
  </si>
  <si>
    <t>spot_exchange_rate_used</t>
  </si>
  <si>
    <t>Provides the median values for the pre-2018 sample and the sample from 2018 onwards, along with the p-value resulting from the Mann-Whitney U Test comparing these benchmarks. It also indicates whether the p-value is statistically significant at the 5% level, and whether the sample should be restricted to awards from 2018 onwards for subsequent steps. The medians for the different time periods are provided for reference.</t>
  </si>
  <si>
    <t xml:space="preserve">The value(s) from the previous worksheet are expanded to full licence duration using the flat annuity formula, to reach a single $/MHz/pop price for each frequency band. </t>
  </si>
  <si>
    <t>restrict_sample_2018-onwards</t>
  </si>
  <si>
    <t>popdensity_cohort_AUD_ 2025</t>
  </si>
  <si>
    <t>GDP_per_capita_cohort_AUD_2025</t>
  </si>
  <si>
    <t>annual_fees_included</t>
  </si>
  <si>
    <t>deferred_payments_included</t>
  </si>
  <si>
    <t>Provides CPI figures with a 2025 base, where the figure for each year is the average of the four quarterly figures for that calendar year. Reserve Bank of Australia (RBA) inflation forecasts have been used to carry forward the index to December 2027. For later years, a 2% annual inflation rate has been applied, consistent with the lower bound of the RBA’s target range.</t>
  </si>
  <si>
    <t>annual_Aus_CPI_Q4_avg</t>
  </si>
  <si>
    <t>Australia</t>
  </si>
  <si>
    <t>local</t>
  </si>
  <si>
    <t xml:space="preserve">850 MHz &amp; 900 MHz </t>
  </si>
  <si>
    <t>Austria</t>
  </si>
  <si>
    <t>700 MHz (FDD)</t>
  </si>
  <si>
    <t>Belgium</t>
  </si>
  <si>
    <t>800 MHz</t>
  </si>
  <si>
    <t>700 MHz &amp; 900 MHz</t>
  </si>
  <si>
    <t>Canada</t>
  </si>
  <si>
    <t>600 MHz</t>
  </si>
  <si>
    <t>Chile</t>
  </si>
  <si>
    <t>Croatia</t>
  </si>
  <si>
    <t>HRK</t>
  </si>
  <si>
    <t>800 MHz &amp; 900 MHz</t>
  </si>
  <si>
    <t>Czechia</t>
  </si>
  <si>
    <t>Denmark</t>
  </si>
  <si>
    <t>Estonia</t>
  </si>
  <si>
    <t>Finland</t>
  </si>
  <si>
    <t>France</t>
  </si>
  <si>
    <t>Germany</t>
  </si>
  <si>
    <t>Greece</t>
  </si>
  <si>
    <t>900 MHz</t>
  </si>
  <si>
    <t>Hong Kong</t>
  </si>
  <si>
    <t>850 MHz &amp; 900 MHz</t>
  </si>
  <si>
    <t>Hungary</t>
  </si>
  <si>
    <t>Iceland</t>
  </si>
  <si>
    <t>700 MHz &amp; 800 MHz</t>
  </si>
  <si>
    <t>Italy</t>
  </si>
  <si>
    <t>Latvia</t>
  </si>
  <si>
    <t>Lithuania</t>
  </si>
  <si>
    <t>Luxembourg</t>
  </si>
  <si>
    <t>Moldova</t>
  </si>
  <si>
    <t>EUR</t>
  </si>
  <si>
    <t>Netherlands</t>
  </si>
  <si>
    <t>New Zealand</t>
  </si>
  <si>
    <t>Norway</t>
  </si>
  <si>
    <t>Poland</t>
  </si>
  <si>
    <t>Portugal</t>
  </si>
  <si>
    <t>Romania</t>
  </si>
  <si>
    <t>Serbia</t>
  </si>
  <si>
    <t>Singapore</t>
  </si>
  <si>
    <t>Slovakia</t>
  </si>
  <si>
    <t>Slovenia</t>
  </si>
  <si>
    <t>South Korea</t>
  </si>
  <si>
    <t>Spain</t>
  </si>
  <si>
    <t>Sweden</t>
  </si>
  <si>
    <t>Switzerland</t>
  </si>
  <si>
    <t>Thailand</t>
  </si>
  <si>
    <t>Turkiye</t>
  </si>
  <si>
    <t>United Kingdom</t>
  </si>
  <si>
    <t>United States</t>
  </si>
  <si>
    <t>Uruguay</t>
  </si>
  <si>
    <t>USD</t>
  </si>
  <si>
    <t>Vietnam</t>
  </si>
  <si>
    <t/>
  </si>
  <si>
    <r>
      <t xml:space="preserve">World Bank, "World Development Indicators". Series Code NY.GDP.PCAP.KD (GDP per capita (constant 2015 US$)).
</t>
    </r>
    <r>
      <rPr>
        <i/>
        <sz val="11"/>
        <color theme="1"/>
        <rFont val="Calibri"/>
        <family val="2"/>
      </rPr>
      <t>Extended the data series using the same value as in 2024, as it is only used for comparative purposes with Australia.</t>
    </r>
  </si>
  <si>
    <r>
      <t xml:space="preserve">World Bank, "World Development Indicators". Series Code EN.POP.DNST (Population density (people per sq. km of land area)).
</t>
    </r>
    <r>
      <rPr>
        <i/>
        <sz val="11"/>
        <color theme="1"/>
        <rFont val="Calibri"/>
        <family val="2"/>
      </rPr>
      <t>Value implied based on growth between 2023 and 2024 in Series Code SP.POP.TOTL (Population, total).</t>
    </r>
  </si>
  <si>
    <r>
      <t xml:space="preserve">World Bank, "World Development Indicators". Series Code EN.POP.DNST (Population density (people per sq. km of land area)).
</t>
    </r>
    <r>
      <rPr>
        <i/>
        <sz val="11"/>
        <color theme="1"/>
        <rFont val="Calibri"/>
        <family val="2"/>
      </rPr>
      <t>Extended the data series using the same value as in 2024, as it is only used for comparative purposes with Australia.</t>
    </r>
  </si>
  <si>
    <r>
      <t xml:space="preserve">World Bank, "World Development Indicators". Series Code PA.NUS.FCRF (Official exchange rate (LCU per US$, period average)).
</t>
    </r>
    <r>
      <rPr>
        <i/>
        <sz val="11"/>
        <color theme="1"/>
        <rFont val="Calibri"/>
        <family val="2"/>
      </rPr>
      <t>Extended the data series using the same value as in 2024, as it is only used for comparative purposes with Australia.</t>
    </r>
  </si>
  <si>
    <r>
      <t xml:space="preserve">World Bank, "World Development Indicators". Series Code PA.NUS.PPP (PPP conversion factor, GDP (LCU per international $)).
</t>
    </r>
    <r>
      <rPr>
        <i/>
        <sz val="11"/>
        <color theme="1"/>
        <rFont val="Calibri"/>
        <family val="2"/>
      </rPr>
      <t>Extended the data series using the same value as in 2024, as it is only used for comparative purposes with Australia.</t>
    </r>
  </si>
  <si>
    <t>The basic data for each benchmark. It includes allocation, timing and price details for each benchmark. Benchmark data may include the impact of annual fees or deferred payments related to the acquisition of spectrum in these awards. The 'annual_fees_included' and 'deferred_payments_included' columns indicates whether total revenue and the per MHz per pop price for each award have been amended to account for annual fees or deferred payment structures - in these cases, series of payments have been discounted so that the benchmark prices reflect the net present value of the cost of the spectrum.</t>
  </si>
  <si>
    <t>The selected value from the previous worksheet is carried forward to the start date of renewed licences on a per-band basis, by applying an annual CPI growth rate of 2% on a daily basis from the end of the RBA forecast period to the start date of new licences.</t>
  </si>
  <si>
    <t>Step 6A - calculate central estimates (CEs)</t>
  </si>
  <si>
    <t>Step 6B - cohort check</t>
  </si>
  <si>
    <t>Are both CEs in the population density and real GDP per capita interquartile ranges?</t>
  </si>
  <si>
    <t>Which CE is closest to that of the population density cohort CEs?</t>
  </si>
  <si>
    <t>CPI_index_value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</si>
</sst>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Red]\-&quot;$&quot;#,##0.00"/>
    <numFmt numFmtId="164" formatCode="0.000000%"/>
    <numFmt numFmtId="165" formatCode="0.000000"/>
    <numFmt numFmtId="166" formatCode="0.0"/>
    <numFmt numFmtId="167" formatCode="0.0000"/>
    <numFmt numFmtId="168" formatCode="mmm\ yyyy"/>
    <numFmt numFmtId="169" formatCode="yyyy"/>
    <numFmt numFmtId="170" formatCode="&quot;$&quot;#,##0.00"/>
    <numFmt numFmtId="171" formatCode="#,##0.000000"/>
    <numFmt numFmtId="172" formatCode="#,##0.0000_ ;[Red]\-#,##0.0000\ "/>
  </numFmts>
  <fonts count="21" x14ac:knownFonts="1">
    <font>
      <sz val="11"/>
      <color theme="1"/>
      <name val="Aptos Narrow"/>
      <family val="2"/>
      <scheme val="minor"/>
    </font>
    <font>
      <sz val="11"/>
      <color theme="1"/>
      <name val="Calibri"/>
      <family val="2"/>
    </font>
    <font>
      <sz val="11"/>
      <color theme="1"/>
      <name val="Calibri"/>
      <family val="2"/>
    </font>
    <font>
      <sz val="11"/>
      <color theme="1"/>
      <name val="Calibri"/>
      <family val="2"/>
    </font>
    <font>
      <b/>
      <sz val="11"/>
      <name val="Calibri"/>
      <family val="2"/>
    </font>
    <font>
      <sz val="11"/>
      <name val="Calibri"/>
      <family val="2"/>
    </font>
    <font>
      <sz val="11"/>
      <color rgb="FFFF0000"/>
      <name val="Calibri"/>
      <family val="2"/>
    </font>
    <font>
      <b/>
      <sz val="11"/>
      <color theme="1"/>
      <name val="Calibri"/>
      <family val="2"/>
    </font>
    <font>
      <sz val="11"/>
      <color theme="1"/>
      <name val="Calibri"/>
      <family val="2"/>
    </font>
    <font>
      <sz val="11"/>
      <color theme="1"/>
      <name val="Calibri"/>
      <family val="2"/>
    </font>
    <font>
      <sz val="11"/>
      <color indexed="8"/>
      <name val="Aptos Narrow"/>
      <family val="2"/>
      <scheme val="minor"/>
    </font>
    <font>
      <sz val="8"/>
      <name val="Aptos Narrow"/>
      <family val="2"/>
      <scheme val="minor"/>
    </font>
    <font>
      <sz val="11"/>
      <color theme="1"/>
      <name val="Calibri"/>
      <family val="2"/>
    </font>
    <font>
      <b/>
      <sz val="11"/>
      <color theme="1"/>
      <name val="Calibri"/>
      <family val="2"/>
    </font>
    <font>
      <sz val="11"/>
      <color theme="1"/>
      <name val="Calibri"/>
      <family val="2"/>
    </font>
    <font>
      <sz val="11"/>
      <name val="Calibri"/>
      <family val="2"/>
    </font>
    <font>
      <i/>
      <sz val="11"/>
      <color theme="1"/>
      <name val="Calibri"/>
      <family val="2"/>
    </font>
    <font>
      <sz val="11"/>
      <color theme="1"/>
      <name val="Calibri"/>
      <family val="2"/>
    </font>
    <font>
      <b/>
      <sz val="11"/>
      <color theme="1"/>
      <name val="Calibri"/>
      <family val="2"/>
    </font>
    <font>
      <b/>
      <sz val="11"/>
      <name val="Calibri"/>
      <family val="2"/>
    </font>
    <font>
      <sz val="11"/>
      <name val="Calibri"/>
      <family val="2"/>
    </font>
  </fonts>
  <fills count="6">
    <fill>
      <patternFill patternType="none"/>
    </fill>
    <fill>
      <patternFill patternType="gray125"/>
    </fill>
    <fill>
      <patternFill patternType="solid">
        <fgColor theme="9"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s>
  <borders count="3">
    <border>
      <left/>
      <right/>
      <top/>
      <bottom/>
      <diagonal/>
    </border>
    <border>
      <left/>
      <right/>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s>
  <cellStyleXfs count="2">
    <xf numFmtId="0" fontId="0" fillId="0" borderId="0"/>
    <xf numFmtId="0" fontId="10" fillId="0" borderId="0"/>
  </cellStyleXfs>
  <cellXfs count="116">
    <xf numFmtId="0" fontId="0" fillId="0" borderId="0" xfId="0"/>
    <xf numFmtId="0" fontId="4" fillId="0" borderId="0" xfId="0" applyFont="1" applyAlignment="1">
      <alignment horizontal="left" vertical="center" wrapText="1"/>
    </xf>
    <xf numFmtId="0" fontId="7" fillId="0" borderId="0" xfId="0" applyFont="1" applyAlignment="1">
      <alignment horizontal="right" vertical="center" wrapText="1"/>
    </xf>
    <xf numFmtId="0" fontId="8" fillId="0" borderId="0" xfId="0" applyFont="1"/>
    <xf numFmtId="0" fontId="8" fillId="0" borderId="0" xfId="0" applyFont="1" applyAlignment="1">
      <alignment horizontal="right" vertical="center"/>
    </xf>
    <xf numFmtId="0" fontId="7" fillId="0" borderId="0" xfId="0" applyFont="1"/>
    <xf numFmtId="0" fontId="7" fillId="0" borderId="0" xfId="0" applyFont="1" applyAlignment="1">
      <alignment horizontal="right"/>
    </xf>
    <xf numFmtId="0" fontId="8" fillId="0" borderId="0" xfId="0" applyFont="1" applyAlignment="1">
      <alignment horizontal="right"/>
    </xf>
    <xf numFmtId="164" fontId="8" fillId="0" borderId="0" xfId="0" applyNumberFormat="1" applyFont="1" applyAlignment="1">
      <alignment horizontal="right"/>
    </xf>
    <xf numFmtId="0" fontId="7" fillId="0" borderId="0" xfId="0" applyFont="1" applyAlignment="1">
      <alignment vertical="center" wrapText="1"/>
    </xf>
    <xf numFmtId="14" fontId="8" fillId="0" borderId="0" xfId="0" applyNumberFormat="1" applyFont="1"/>
    <xf numFmtId="3" fontId="8" fillId="0" borderId="0" xfId="0" applyNumberFormat="1" applyFont="1"/>
    <xf numFmtId="0" fontId="7" fillId="0" borderId="0" xfId="0" applyFont="1" applyAlignment="1">
      <alignment vertical="center"/>
    </xf>
    <xf numFmtId="0" fontId="7" fillId="0" borderId="0" xfId="0" applyFont="1" applyAlignment="1">
      <alignment horizontal="right" vertical="center"/>
    </xf>
    <xf numFmtId="0" fontId="7" fillId="0" borderId="0" xfId="0" applyFont="1" applyAlignment="1">
      <alignment horizontal="left" vertical="center"/>
    </xf>
    <xf numFmtId="0" fontId="8" fillId="0" borderId="0" xfId="0" applyFont="1" applyAlignment="1">
      <alignment horizontal="left" vertical="center"/>
    </xf>
    <xf numFmtId="8" fontId="8" fillId="0" borderId="0" xfId="0" applyNumberFormat="1" applyFont="1" applyAlignment="1">
      <alignment horizontal="right" vertical="center" wrapText="1"/>
    </xf>
    <xf numFmtId="169" fontId="8" fillId="0" borderId="0" xfId="0" applyNumberFormat="1" applyFont="1"/>
    <xf numFmtId="167" fontId="8" fillId="0" borderId="0" xfId="0" applyNumberFormat="1" applyFont="1"/>
    <xf numFmtId="0" fontId="4" fillId="0" borderId="0" xfId="0" applyFont="1" applyAlignment="1">
      <alignment horizontal="right" vertical="center" wrapText="1"/>
    </xf>
    <xf numFmtId="0" fontId="8" fillId="0" borderId="0" xfId="0" applyFont="1" applyAlignment="1">
      <alignment vertical="center"/>
    </xf>
    <xf numFmtId="0" fontId="5" fillId="0" borderId="0" xfId="0" applyFont="1" applyAlignment="1">
      <alignment horizontal="left"/>
    </xf>
    <xf numFmtId="0" fontId="8" fillId="0" borderId="0" xfId="0" applyFont="1" applyAlignment="1">
      <alignment horizontal="left"/>
    </xf>
    <xf numFmtId="0" fontId="4" fillId="4" borderId="2" xfId="0" applyFont="1" applyFill="1" applyBorder="1" applyAlignment="1">
      <alignment horizontal="left" wrapText="1"/>
    </xf>
    <xf numFmtId="0" fontId="4" fillId="4" borderId="2" xfId="0" applyFont="1" applyFill="1" applyBorder="1" applyAlignment="1">
      <alignment wrapText="1"/>
    </xf>
    <xf numFmtId="0" fontId="5" fillId="3" borderId="2" xfId="0" applyFont="1" applyFill="1" applyBorder="1" applyAlignment="1">
      <alignment horizontal="left" vertical="center" wrapText="1"/>
    </xf>
    <xf numFmtId="0" fontId="5" fillId="0" borderId="2" xfId="0" applyFont="1" applyBorder="1" applyAlignment="1">
      <alignment vertical="center" wrapText="1"/>
    </xf>
    <xf numFmtId="0" fontId="5" fillId="5" borderId="2" xfId="0" applyFont="1" applyFill="1" applyBorder="1" applyAlignment="1">
      <alignment horizontal="left" vertical="center" wrapText="1"/>
    </xf>
    <xf numFmtId="0" fontId="5" fillId="0" borderId="0" xfId="0" applyFont="1" applyAlignment="1">
      <alignment horizontal="right"/>
    </xf>
    <xf numFmtId="0" fontId="7" fillId="0" borderId="0" xfId="0" applyFont="1" applyAlignment="1">
      <alignment horizontal="center" vertical="center"/>
    </xf>
    <xf numFmtId="0" fontId="8" fillId="0" borderId="0" xfId="0" applyFont="1" applyAlignment="1">
      <alignment horizontal="center" vertical="center"/>
    </xf>
    <xf numFmtId="169" fontId="8" fillId="0" borderId="0" xfId="0" applyNumberFormat="1" applyFont="1" applyAlignment="1">
      <alignment horizontal="right"/>
    </xf>
    <xf numFmtId="0" fontId="9" fillId="0" borderId="0" xfId="0" applyFont="1"/>
    <xf numFmtId="0" fontId="0" fillId="0" borderId="0" xfId="0" applyAlignment="1">
      <alignment horizontal="right"/>
    </xf>
    <xf numFmtId="167" fontId="5" fillId="0" borderId="0" xfId="0" applyNumberFormat="1" applyFont="1"/>
    <xf numFmtId="0" fontId="7" fillId="2" borderId="0" xfId="0" applyFont="1" applyFill="1" applyAlignment="1">
      <alignment horizontal="right" vertical="center" wrapText="1"/>
    </xf>
    <xf numFmtId="0" fontId="6" fillId="0" borderId="0" xfId="0" applyFont="1"/>
    <xf numFmtId="168" fontId="7" fillId="0" borderId="0" xfId="0" applyNumberFormat="1" applyFont="1" applyAlignment="1">
      <alignment horizontal="right" vertical="center" wrapText="1"/>
    </xf>
    <xf numFmtId="14" fontId="7" fillId="0" borderId="0" xfId="0" applyNumberFormat="1" applyFont="1" applyAlignment="1">
      <alignment horizontal="right" vertical="center" wrapText="1"/>
    </xf>
    <xf numFmtId="0" fontId="5" fillId="0" borderId="0" xfId="0" applyFont="1"/>
    <xf numFmtId="169" fontId="5" fillId="0" borderId="0" xfId="0" applyNumberFormat="1" applyFont="1" applyAlignment="1">
      <alignment horizontal="right"/>
    </xf>
    <xf numFmtId="0" fontId="12" fillId="0" borderId="0" xfId="0" applyFont="1"/>
    <xf numFmtId="0" fontId="12" fillId="0" borderId="0" xfId="0" applyFont="1" applyAlignment="1">
      <alignment horizontal="right"/>
    </xf>
    <xf numFmtId="0" fontId="13" fillId="0" borderId="0" xfId="0" applyFont="1" applyAlignment="1">
      <alignment horizontal="right" vertical="center" wrapText="1"/>
    </xf>
    <xf numFmtId="167" fontId="14" fillId="0" borderId="0" xfId="0" applyNumberFormat="1" applyFont="1"/>
    <xf numFmtId="0" fontId="14" fillId="0" borderId="0" xfId="0" applyFont="1"/>
    <xf numFmtId="169" fontId="14" fillId="0" borderId="0" xfId="0" applyNumberFormat="1" applyFont="1"/>
    <xf numFmtId="3" fontId="14" fillId="0" borderId="0" xfId="0" applyNumberFormat="1" applyFont="1"/>
    <xf numFmtId="169" fontId="14" fillId="0" borderId="0" xfId="0" applyNumberFormat="1" applyFont="1" applyAlignment="1">
      <alignment horizontal="right"/>
    </xf>
    <xf numFmtId="167" fontId="14" fillId="0" borderId="0" xfId="0" applyNumberFormat="1" applyFont="1" applyAlignment="1">
      <alignment horizontal="right"/>
    </xf>
    <xf numFmtId="167" fontId="15" fillId="0" borderId="0" xfId="0" applyNumberFormat="1" applyFont="1" applyAlignment="1">
      <alignment horizontal="right"/>
    </xf>
    <xf numFmtId="0" fontId="15" fillId="0" borderId="0" xfId="0" applyFont="1" applyAlignment="1">
      <alignment horizontal="right"/>
    </xf>
    <xf numFmtId="0" fontId="14" fillId="0" borderId="0" xfId="0" applyFont="1" applyAlignment="1">
      <alignment horizontal="right"/>
    </xf>
    <xf numFmtId="168" fontId="14" fillId="0" borderId="0" xfId="0" applyNumberFormat="1" applyFont="1"/>
    <xf numFmtId="167" fontId="3" fillId="0" borderId="0" xfId="0" applyNumberFormat="1" applyFont="1"/>
    <xf numFmtId="14" fontId="3" fillId="0" borderId="0" xfId="0" applyNumberFormat="1" applyFont="1"/>
    <xf numFmtId="0" fontId="3" fillId="0" borderId="0" xfId="0" applyFont="1"/>
    <xf numFmtId="0" fontId="14" fillId="0" borderId="0" xfId="0" applyFont="1" applyAlignment="1">
      <alignment horizontal="center" vertical="center"/>
    </xf>
    <xf numFmtId="0" fontId="14" fillId="0" borderId="0" xfId="0" applyFont="1" applyAlignment="1">
      <alignment horizontal="left" vertical="center"/>
    </xf>
    <xf numFmtId="0" fontId="3" fillId="0" borderId="0" xfId="0" applyFont="1" applyAlignment="1">
      <alignment horizontal="right"/>
    </xf>
    <xf numFmtId="168" fontId="3" fillId="0" borderId="0" xfId="0" applyNumberFormat="1" applyFont="1"/>
    <xf numFmtId="166" fontId="3" fillId="0" borderId="0" xfId="0" applyNumberFormat="1" applyFont="1"/>
    <xf numFmtId="3" fontId="3" fillId="0" borderId="0" xfId="0" applyNumberFormat="1" applyFont="1"/>
    <xf numFmtId="167" fontId="3" fillId="0" borderId="0" xfId="0" applyNumberFormat="1" applyFont="1" applyAlignment="1">
      <alignment horizontal="right"/>
    </xf>
    <xf numFmtId="0" fontId="3" fillId="0" borderId="0" xfId="0" applyFont="1" applyAlignment="1">
      <alignment vertical="center"/>
    </xf>
    <xf numFmtId="0" fontId="3" fillId="0" borderId="0" xfId="0" applyFont="1" applyAlignment="1">
      <alignment horizontal="right" vertical="center"/>
    </xf>
    <xf numFmtId="168" fontId="3" fillId="0" borderId="0" xfId="0" applyNumberFormat="1" applyFont="1" applyAlignment="1">
      <alignment vertical="center"/>
    </xf>
    <xf numFmtId="14" fontId="3" fillId="0" borderId="0" xfId="0" applyNumberFormat="1" applyFont="1" applyAlignment="1">
      <alignment vertical="center"/>
    </xf>
    <xf numFmtId="0" fontId="8" fillId="0" borderId="0" xfId="0" applyFont="1" applyAlignment="1">
      <alignment wrapText="1"/>
    </xf>
    <xf numFmtId="169" fontId="3" fillId="0" borderId="0" xfId="0" applyNumberFormat="1" applyFont="1"/>
    <xf numFmtId="167" fontId="6" fillId="0" borderId="0" xfId="0" applyNumberFormat="1" applyFont="1"/>
    <xf numFmtId="0" fontId="2" fillId="0" borderId="0" xfId="0" applyFont="1"/>
    <xf numFmtId="0" fontId="2" fillId="0" borderId="0" xfId="0" applyFont="1" applyAlignment="1">
      <alignment horizontal="right"/>
    </xf>
    <xf numFmtId="0" fontId="0" fillId="0" borderId="0" xfId="0" applyAlignment="1">
      <alignment vertical="center"/>
    </xf>
    <xf numFmtId="167" fontId="2" fillId="0" borderId="0" xfId="0" applyNumberFormat="1" applyFont="1" applyAlignment="1">
      <alignment horizontal="right"/>
    </xf>
    <xf numFmtId="0" fontId="2" fillId="0" borderId="0" xfId="0" applyFont="1" applyAlignment="1">
      <alignment vertical="center" wrapText="1"/>
    </xf>
    <xf numFmtId="167" fontId="5" fillId="0" borderId="0" xfId="0" applyNumberFormat="1" applyFont="1" applyAlignment="1">
      <alignment horizontal="right"/>
    </xf>
    <xf numFmtId="172" fontId="3" fillId="0" borderId="0" xfId="0" applyNumberFormat="1" applyFont="1"/>
    <xf numFmtId="167" fontId="17" fillId="0" borderId="0" xfId="0" applyNumberFormat="1" applyFont="1"/>
    <xf numFmtId="14" fontId="2" fillId="0" borderId="0" xfId="0" applyNumberFormat="1" applyFont="1" applyAlignment="1">
      <alignment horizontal="right" vertical="center" wrapText="1"/>
    </xf>
    <xf numFmtId="3" fontId="2" fillId="0" borderId="0" xfId="0" applyNumberFormat="1" applyFont="1" applyAlignment="1">
      <alignment horizontal="right" vertical="center" wrapText="1"/>
    </xf>
    <xf numFmtId="167" fontId="2" fillId="0" borderId="0" xfId="0" applyNumberFormat="1" applyFont="1"/>
    <xf numFmtId="0" fontId="2" fillId="0" borderId="0" xfId="0" applyFont="1" applyAlignment="1">
      <alignment horizontal="right" vertical="center" wrapText="1"/>
    </xf>
    <xf numFmtId="167" fontId="17" fillId="0" borderId="0" xfId="0" applyNumberFormat="1" applyFont="1" applyAlignment="1">
      <alignment horizontal="right"/>
    </xf>
    <xf numFmtId="0" fontId="17" fillId="0" borderId="0" xfId="0" applyFont="1"/>
    <xf numFmtId="0" fontId="17" fillId="0" borderId="0" xfId="0" applyFont="1" applyAlignment="1">
      <alignment vertical="center"/>
    </xf>
    <xf numFmtId="0" fontId="17"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horizontal="left" vertical="center" wrapText="1"/>
    </xf>
    <xf numFmtId="0" fontId="20" fillId="0" borderId="0" xfId="0" applyFont="1" applyAlignment="1">
      <alignment horizontal="left" vertical="center" wrapText="1"/>
    </xf>
    <xf numFmtId="0" fontId="20" fillId="0" borderId="0" xfId="0" applyFont="1" applyAlignment="1">
      <alignment horizontal="right" vertical="center" wrapText="1"/>
    </xf>
    <xf numFmtId="0" fontId="18" fillId="0" borderId="0" xfId="0" applyFont="1" applyAlignment="1">
      <alignment vertical="center" wrapText="1"/>
    </xf>
    <xf numFmtId="167" fontId="17" fillId="0" borderId="0" xfId="0" applyNumberFormat="1" applyFont="1" applyAlignment="1">
      <alignment vertical="center"/>
    </xf>
    <xf numFmtId="0" fontId="17" fillId="0" borderId="0" xfId="0" applyFont="1" applyAlignment="1">
      <alignment horizontal="right"/>
    </xf>
    <xf numFmtId="0" fontId="17" fillId="0" borderId="0" xfId="0" applyFont="1" applyAlignment="1">
      <alignment horizontal="right" vertical="center"/>
    </xf>
    <xf numFmtId="167" fontId="17" fillId="0" borderId="0" xfId="0" applyNumberFormat="1" applyFont="1" applyAlignment="1">
      <alignment horizontal="right" vertical="center"/>
    </xf>
    <xf numFmtId="0" fontId="8" fillId="0" borderId="0" xfId="0" applyFont="1" applyAlignment="1">
      <alignment horizontal="left" vertical="center" wrapText="1"/>
    </xf>
    <xf numFmtId="171" fontId="8" fillId="0" borderId="0" xfId="0" applyNumberFormat="1" applyFont="1" applyAlignment="1">
      <alignment horizontal="right" vertical="center"/>
    </xf>
    <xf numFmtId="165" fontId="8" fillId="0" borderId="0" xfId="0" applyNumberFormat="1" applyFont="1" applyAlignment="1">
      <alignment horizontal="right" vertical="center"/>
    </xf>
    <xf numFmtId="165" fontId="14" fillId="0" borderId="0" xfId="0" applyNumberFormat="1" applyFont="1" applyAlignment="1">
      <alignment horizontal="right" vertical="center"/>
    </xf>
    <xf numFmtId="0" fontId="3" fillId="0" borderId="0" xfId="0" applyFont="1" applyAlignment="1">
      <alignment horizontal="center"/>
    </xf>
    <xf numFmtId="0" fontId="6" fillId="0" borderId="0" xfId="0" applyFont="1" applyAlignment="1">
      <alignment horizontal="center"/>
    </xf>
    <xf numFmtId="170" fontId="8" fillId="0" borderId="0" xfId="0" applyNumberFormat="1" applyFont="1"/>
    <xf numFmtId="170" fontId="14" fillId="0" borderId="0" xfId="0" applyNumberFormat="1" applyFont="1"/>
    <xf numFmtId="0" fontId="1" fillId="0" borderId="0" xfId="0" applyFont="1" applyAlignment="1">
      <alignment horizontal="left" vertical="center" wrapText="1"/>
    </xf>
    <xf numFmtId="0" fontId="1" fillId="0" borderId="0" xfId="0" applyFont="1" applyAlignment="1">
      <alignment vertical="center" wrapText="1"/>
    </xf>
    <xf numFmtId="165" fontId="8" fillId="0" borderId="0" xfId="0" applyNumberFormat="1" applyFont="1"/>
    <xf numFmtId="1" fontId="8" fillId="0" borderId="0" xfId="0" applyNumberFormat="1" applyFont="1"/>
    <xf numFmtId="165" fontId="14" fillId="0" borderId="0" xfId="0" applyNumberFormat="1" applyFont="1"/>
    <xf numFmtId="0" fontId="20" fillId="0" borderId="0" xfId="0" applyFont="1" applyAlignment="1">
      <alignment horizontal="left" vertical="center"/>
    </xf>
    <xf numFmtId="0" fontId="20" fillId="0" borderId="0" xfId="0" applyFont="1" applyAlignment="1">
      <alignment horizontal="right" vertical="center"/>
    </xf>
    <xf numFmtId="0" fontId="17" fillId="0" borderId="0" xfId="0" applyFont="1" applyAlignment="1">
      <alignment horizontal="left" vertical="center"/>
    </xf>
    <xf numFmtId="0" fontId="0" fillId="0" borderId="0" xfId="0" applyAlignment="1">
      <alignment horizontal="right" vertical="center"/>
    </xf>
    <xf numFmtId="0" fontId="0" fillId="0" borderId="1" xfId="0" applyBorder="1" applyAlignment="1">
      <alignment horizontal="left"/>
    </xf>
  </cellXfs>
  <cellStyles count="2">
    <cellStyle name="Normal" xfId="0" builtinId="0"/>
    <cellStyle name="Normal 2" xfId="1" xr:uid="{5039BE7B-99C9-4A06-8A84-EAB9FF39264A}"/>
  </cellStyles>
  <dxfs count="1">
    <dxf>
      <fill>
        <patternFill>
          <bgColor theme="2" tint="-9.9948118533890809E-2"/>
        </patternFill>
      </fill>
    </dxf>
  </dxfs>
  <tableStyles count="0" defaultTableStyle="TableStyleMedium2" defaultPivotStyle="PivotStyleLight16"/>
  <colors>
    <mruColors>
      <color rgb="FF00787B"/>
      <color rgb="FFBC82AF"/>
      <color rgb="FF22355A"/>
      <color rgb="FF8CA5D4"/>
      <color rgb="FF2FFAFF"/>
      <color rgb="FF3E2137"/>
      <color rgb="FFFFCC66"/>
      <color rgb="FFFF77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0/relationships/richValueRel" Target="richData/richValueRel.xml"/><Relationship Id="rId27" Type="http://schemas.openxmlformats.org/officeDocument/2006/relationships/customXml" Target="../customXml/item1.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5A9DE-0D6F-48AD-8351-78F4347B5F73}">
  <sheetPr>
    <tabColor theme="6" tint="0.79998168889431442"/>
  </sheetPr>
  <dimension ref="A1:B18"/>
  <sheetViews>
    <sheetView tabSelected="1" zoomScaleNormal="100" workbookViewId="0">
      <pane ySplit="2" topLeftCell="A3" activePane="bottomLeft" state="frozen"/>
      <selection pane="bottomLeft" sqref="A1:B1"/>
    </sheetView>
  </sheetViews>
  <sheetFormatPr defaultColWidth="8.7265625" defaultRowHeight="14.5" x14ac:dyDescent="0.35"/>
  <cols>
    <col min="1" max="1" width="40.54296875" style="3" customWidth="1"/>
    <col min="2" max="2" width="125.54296875" style="3" customWidth="1"/>
    <col min="3" max="16384" width="8.7265625" style="3"/>
  </cols>
  <sheetData>
    <row r="1" spans="1:2" ht="36" customHeight="1" x14ac:dyDescent="0.35">
      <c r="A1" s="115" t="e" vm="1">
        <v>#VALUE!</v>
      </c>
      <c r="B1" s="115"/>
    </row>
    <row r="2" spans="1:2" x14ac:dyDescent="0.35">
      <c r="A2" s="23" t="s">
        <v>0</v>
      </c>
      <c r="B2" s="24" t="s">
        <v>1</v>
      </c>
    </row>
    <row r="3" spans="1:2" ht="29" x14ac:dyDescent="0.35">
      <c r="A3" s="25" t="s">
        <v>2</v>
      </c>
      <c r="B3" s="26" t="s">
        <v>3</v>
      </c>
    </row>
    <row r="4" spans="1:2" x14ac:dyDescent="0.35">
      <c r="A4" s="25" t="s">
        <v>4</v>
      </c>
      <c r="B4" s="26" t="s">
        <v>5</v>
      </c>
    </row>
    <row r="5" spans="1:2" x14ac:dyDescent="0.35">
      <c r="A5" s="25" t="s">
        <v>6</v>
      </c>
      <c r="B5" s="26" t="s">
        <v>90</v>
      </c>
    </row>
    <row r="6" spans="1:2" x14ac:dyDescent="0.35">
      <c r="A6" s="25" t="s">
        <v>7</v>
      </c>
      <c r="B6" s="26" t="s">
        <v>8</v>
      </c>
    </row>
    <row r="7" spans="1:2" ht="43.5" x14ac:dyDescent="0.35">
      <c r="A7" s="25" t="s">
        <v>9</v>
      </c>
      <c r="B7" s="26" t="s">
        <v>80</v>
      </c>
    </row>
    <row r="8" spans="1:2" ht="43.5" x14ac:dyDescent="0.35">
      <c r="A8" s="25" t="s">
        <v>101</v>
      </c>
      <c r="B8" s="26" t="s">
        <v>114</v>
      </c>
    </row>
    <row r="9" spans="1:2" ht="72.5" x14ac:dyDescent="0.35">
      <c r="A9" s="27" t="s">
        <v>10</v>
      </c>
      <c r="B9" s="26" t="s">
        <v>176</v>
      </c>
    </row>
    <row r="10" spans="1:2" x14ac:dyDescent="0.35">
      <c r="A10" s="27" t="s">
        <v>11</v>
      </c>
      <c r="B10" s="26" t="s">
        <v>12</v>
      </c>
    </row>
    <row r="11" spans="1:2" x14ac:dyDescent="0.35">
      <c r="A11" s="27" t="s">
        <v>13</v>
      </c>
      <c r="B11" s="26" t="s">
        <v>81</v>
      </c>
    </row>
    <row r="12" spans="1:2" x14ac:dyDescent="0.35">
      <c r="A12" s="27" t="s">
        <v>14</v>
      </c>
      <c r="B12" s="26" t="s">
        <v>102</v>
      </c>
    </row>
    <row r="13" spans="1:2" ht="43.5" x14ac:dyDescent="0.35">
      <c r="A13" s="27" t="s">
        <v>82</v>
      </c>
      <c r="B13" s="26" t="s">
        <v>107</v>
      </c>
    </row>
    <row r="14" spans="1:2" ht="58" x14ac:dyDescent="0.35">
      <c r="A14" s="27" t="s">
        <v>83</v>
      </c>
      <c r="B14" s="26" t="s">
        <v>103</v>
      </c>
    </row>
    <row r="15" spans="1:2" ht="43.5" x14ac:dyDescent="0.35">
      <c r="A15" s="27" t="s">
        <v>88</v>
      </c>
      <c r="B15" s="26" t="s">
        <v>84</v>
      </c>
    </row>
    <row r="16" spans="1:2" ht="29" x14ac:dyDescent="0.35">
      <c r="A16" s="27" t="s">
        <v>89</v>
      </c>
      <c r="B16" s="26" t="s">
        <v>87</v>
      </c>
    </row>
    <row r="17" spans="1:2" ht="29" x14ac:dyDescent="0.35">
      <c r="A17" s="27" t="s">
        <v>15</v>
      </c>
      <c r="B17" s="26" t="s">
        <v>177</v>
      </c>
    </row>
    <row r="18" spans="1:2" ht="29" x14ac:dyDescent="0.35">
      <c r="A18" s="27" t="s">
        <v>16</v>
      </c>
      <c r="B18" s="26" t="s">
        <v>108</v>
      </c>
    </row>
  </sheetData>
  <sheetProtection algorithmName="SHA-512" hashValue="O5Onm9xRDSiPLaW0+490pw4W2X28f2QnWihbvC7z8mPUmIrNbO1zgbm5sfQf4rg4RmgHPQLGSxYABuJBF1thwQ==" saltValue="1q/a0PuQUbqeXFPRmCsp9w==" spinCount="100000" sheet="1" objects="1" scenarios="1"/>
  <mergeCells count="1">
    <mergeCell ref="A1:B1"/>
  </mergeCells>
  <pageMargins left="0.7" right="0.7" top="0.75" bottom="0.75" header="0.3" footer="0.3"/>
  <headerFooter>
    <oddHeader>&amp;C&amp;"Calibri"&amp;12&amp;KFF0000 OFFICIAL&amp;1#_x000D_</oddHeader>
    <oddFooter>&amp;C_x000D_&amp;1#&amp;"Calibri"&amp;12&amp;KFF0000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BE429-80F1-4F12-8B6E-DB96F5082689}">
  <sheetPr>
    <tabColor theme="9" tint="0.79998168889431442"/>
  </sheetPr>
  <dimension ref="A1:E74"/>
  <sheetViews>
    <sheetView workbookViewId="0">
      <pane xSplit="3" ySplit="1" topLeftCell="D2" activePane="bottomRight" state="frozen"/>
      <selection activeCell="B1" sqref="B1:B1048576"/>
      <selection pane="topRight" activeCell="B1" sqref="B1:B1048576"/>
      <selection pane="bottomLeft" activeCell="B1" sqref="B1:B1048576"/>
      <selection pane="bottomRight"/>
    </sheetView>
  </sheetViews>
  <sheetFormatPr defaultColWidth="8.7265625" defaultRowHeight="14.5" x14ac:dyDescent="0.35"/>
  <cols>
    <col min="1" max="1" width="20.6328125" style="3" customWidth="1"/>
    <col min="2" max="2" width="22.6328125" style="41" customWidth="1"/>
    <col min="3" max="3" width="17.54296875" style="3" customWidth="1"/>
    <col min="4" max="5" width="19.6328125" style="3" customWidth="1"/>
    <col min="6" max="16384" width="8.7265625" style="3"/>
  </cols>
  <sheetData>
    <row r="1" spans="1:5" ht="40" customHeight="1" x14ac:dyDescent="0.35">
      <c r="A1" s="12" t="s">
        <v>39</v>
      </c>
      <c r="B1" s="43" t="s">
        <v>40</v>
      </c>
      <c r="C1" s="2" t="s">
        <v>41</v>
      </c>
      <c r="D1" s="2" t="s">
        <v>53</v>
      </c>
      <c r="E1" s="2" t="s">
        <v>74</v>
      </c>
    </row>
    <row r="2" spans="1:5" x14ac:dyDescent="0.35">
      <c r="A2" s="3" t="s">
        <v>116</v>
      </c>
      <c r="B2" s="42" t="s">
        <v>47</v>
      </c>
      <c r="C2" s="17">
        <v>41395</v>
      </c>
      <c r="D2" s="18">
        <v>0.15080883681089438</v>
      </c>
      <c r="E2" s="18">
        <f>D2/exchange_rates!K2</f>
        <v>0.15080883681089438</v>
      </c>
    </row>
    <row r="3" spans="1:5" x14ac:dyDescent="0.35">
      <c r="A3" s="3" t="s">
        <v>116</v>
      </c>
      <c r="B3" s="42" t="s">
        <v>47</v>
      </c>
      <c r="C3" s="17">
        <v>42826</v>
      </c>
      <c r="D3" s="18">
        <v>0.27896238902577258</v>
      </c>
      <c r="E3" s="18">
        <f>D3/exchange_rates!K3</f>
        <v>0.27896238902577258</v>
      </c>
    </row>
    <row r="4" spans="1:5" x14ac:dyDescent="0.35">
      <c r="A4" s="3" t="s">
        <v>116</v>
      </c>
      <c r="B4" s="42" t="s">
        <v>118</v>
      </c>
      <c r="C4" s="17">
        <v>44531</v>
      </c>
      <c r="D4" s="18">
        <v>0.11735032538526094</v>
      </c>
      <c r="E4" s="18">
        <f>D4/exchange_rates!K4</f>
        <v>0.11735032538526094</v>
      </c>
    </row>
    <row r="5" spans="1:5" x14ac:dyDescent="0.35">
      <c r="A5" s="3" t="s">
        <v>119</v>
      </c>
      <c r="B5" s="42" t="s">
        <v>120</v>
      </c>
      <c r="C5" s="17">
        <v>44085</v>
      </c>
      <c r="D5" s="18">
        <v>9.6697335182094786E-3</v>
      </c>
      <c r="E5" s="18">
        <f>D5/exchange_rates!K5</f>
        <v>1.8988726426794264E-2</v>
      </c>
    </row>
    <row r="6" spans="1:5" x14ac:dyDescent="0.35">
      <c r="A6" s="3" t="s">
        <v>121</v>
      </c>
      <c r="B6" s="42" t="s">
        <v>122</v>
      </c>
      <c r="C6" s="17">
        <v>41579</v>
      </c>
      <c r="D6" s="18">
        <v>5.2316867352138613E-2</v>
      </c>
      <c r="E6" s="18">
        <f>D6/exchange_rates!K6</f>
        <v>9.3912348118413425E-2</v>
      </c>
    </row>
    <row r="7" spans="1:5" x14ac:dyDescent="0.35">
      <c r="A7" s="3" t="s">
        <v>121</v>
      </c>
      <c r="B7" s="42" t="s">
        <v>123</v>
      </c>
      <c r="C7" s="17">
        <v>44713</v>
      </c>
      <c r="D7" s="18">
        <v>3.9316159504587278E-2</v>
      </c>
      <c r="E7" s="18">
        <f>D7/exchange_rates!K7</f>
        <v>7.5506701763122144E-2</v>
      </c>
    </row>
    <row r="8" spans="1:5" x14ac:dyDescent="0.35">
      <c r="A8" s="3" t="s">
        <v>124</v>
      </c>
      <c r="B8" s="42" t="s">
        <v>47</v>
      </c>
      <c r="C8" s="17">
        <v>41683</v>
      </c>
      <c r="D8" s="18">
        <v>0.22538979771924803</v>
      </c>
      <c r="E8" s="18">
        <f>D8/exchange_rates!K8</f>
        <v>0.26608206871449841</v>
      </c>
    </row>
    <row r="9" spans="1:5" x14ac:dyDescent="0.35">
      <c r="A9" s="3" t="s">
        <v>124</v>
      </c>
      <c r="B9" s="42" t="s">
        <v>125</v>
      </c>
      <c r="C9" s="17">
        <v>43556</v>
      </c>
      <c r="D9" s="18">
        <v>0.13723659020298354</v>
      </c>
      <c r="E9" s="18">
        <f>D9/exchange_rates!K9</f>
        <v>0.1644383639855766</v>
      </c>
    </row>
    <row r="10" spans="1:5" x14ac:dyDescent="0.35">
      <c r="A10" s="3" t="s">
        <v>126</v>
      </c>
      <c r="B10" s="42" t="s">
        <v>120</v>
      </c>
      <c r="C10" s="17">
        <v>44243</v>
      </c>
      <c r="D10" s="18">
        <v>13.382036462359046</v>
      </c>
      <c r="E10" s="18">
        <f>D10/exchange_rates!K10</f>
        <v>4.4153713371860692E-2</v>
      </c>
    </row>
    <row r="11" spans="1:5" x14ac:dyDescent="0.35">
      <c r="A11" s="3" t="s">
        <v>127</v>
      </c>
      <c r="B11" s="42" t="s">
        <v>47</v>
      </c>
      <c r="C11" s="17">
        <v>44409</v>
      </c>
      <c r="D11" s="18">
        <v>8.3717526202642001E-2</v>
      </c>
      <c r="E11" s="18">
        <f>D11/exchange_rates!K11</f>
        <v>3.8139401408020586E-2</v>
      </c>
    </row>
    <row r="12" spans="1:5" x14ac:dyDescent="0.35">
      <c r="A12" s="3" t="s">
        <v>127</v>
      </c>
      <c r="B12" s="42" t="s">
        <v>129</v>
      </c>
      <c r="C12" s="17">
        <v>44986</v>
      </c>
      <c r="D12" s="18">
        <v>3.0060151638131055E-2</v>
      </c>
      <c r="E12" s="18">
        <f>D12/exchange_rates!K12</f>
        <v>9.2612257612950513E-2</v>
      </c>
    </row>
    <row r="13" spans="1:5" x14ac:dyDescent="0.35">
      <c r="A13" s="3" t="s">
        <v>130</v>
      </c>
      <c r="B13" s="42" t="s">
        <v>122</v>
      </c>
      <c r="C13" s="17">
        <v>41597</v>
      </c>
      <c r="D13" s="18">
        <v>1.2795774196732146</v>
      </c>
      <c r="E13" s="18">
        <f>D13/exchange_rates!K13</f>
        <v>0.14483118224789771</v>
      </c>
    </row>
    <row r="14" spans="1:5" x14ac:dyDescent="0.35">
      <c r="A14" s="3" t="s">
        <v>130</v>
      </c>
      <c r="B14" s="42" t="s">
        <v>47</v>
      </c>
      <c r="C14" s="17">
        <v>44136</v>
      </c>
      <c r="D14" s="18">
        <v>0.82060332319298512</v>
      </c>
      <c r="E14" s="18">
        <f>D14/exchange_rates!K14</f>
        <v>9.6657720676495598E-2</v>
      </c>
    </row>
    <row r="15" spans="1:5" x14ac:dyDescent="0.35">
      <c r="A15" s="3" t="s">
        <v>131</v>
      </c>
      <c r="B15" s="42" t="s">
        <v>122</v>
      </c>
      <c r="C15" s="17">
        <v>41061</v>
      </c>
      <c r="D15" s="18">
        <v>0.20683983093901087</v>
      </c>
      <c r="E15" s="18">
        <f>D15/exchange_rates!K15</f>
        <v>4.2114145783025941E-2</v>
      </c>
    </row>
    <row r="16" spans="1:5" x14ac:dyDescent="0.35">
      <c r="A16" s="3" t="s">
        <v>132</v>
      </c>
      <c r="B16" s="42" t="s">
        <v>47</v>
      </c>
      <c r="C16" s="17">
        <v>44866</v>
      </c>
      <c r="D16" s="18">
        <v>6.6201547717908487E-3</v>
      </c>
      <c r="E16" s="18">
        <f>D16/exchange_rates!K16</f>
        <v>1.5928211570982207E-2</v>
      </c>
    </row>
    <row r="17" spans="1:5" x14ac:dyDescent="0.35">
      <c r="A17" s="3" t="s">
        <v>133</v>
      </c>
      <c r="B17" s="42" t="s">
        <v>122</v>
      </c>
      <c r="C17" s="17">
        <v>41577</v>
      </c>
      <c r="D17" s="18">
        <v>3.2274601980112866E-2</v>
      </c>
      <c r="E17" s="18">
        <f>D17/exchange_rates!K17</f>
        <v>5.158773703772862E-2</v>
      </c>
    </row>
    <row r="18" spans="1:5" x14ac:dyDescent="0.35">
      <c r="A18" s="3" t="s">
        <v>133</v>
      </c>
      <c r="B18" s="42" t="s">
        <v>47</v>
      </c>
      <c r="C18" s="17">
        <v>42698</v>
      </c>
      <c r="D18" s="18">
        <v>1.8022007592926482E-2</v>
      </c>
      <c r="E18" s="18">
        <f>D18/exchange_rates!K18</f>
        <v>2.9668374145531418E-2</v>
      </c>
    </row>
    <row r="19" spans="1:5" x14ac:dyDescent="0.35">
      <c r="A19" s="3" t="s">
        <v>134</v>
      </c>
      <c r="B19" s="42" t="s">
        <v>47</v>
      </c>
      <c r="C19" s="17">
        <v>42332</v>
      </c>
      <c r="D19" s="18">
        <v>6.2726981001940532E-2</v>
      </c>
      <c r="E19" s="18">
        <f>D19/exchange_rates!K19</f>
        <v>0.11436863517419087</v>
      </c>
    </row>
    <row r="20" spans="1:5" x14ac:dyDescent="0.35">
      <c r="A20" s="3" t="s">
        <v>135</v>
      </c>
      <c r="B20" s="42" t="s">
        <v>122</v>
      </c>
      <c r="C20" s="17">
        <v>40299</v>
      </c>
      <c r="D20" s="18">
        <v>8.0828090991182558E-2</v>
      </c>
      <c r="E20" s="18">
        <f>D20/exchange_rates!K20</f>
        <v>0.15094137541970104</v>
      </c>
    </row>
    <row r="21" spans="1:5" x14ac:dyDescent="0.35">
      <c r="A21" s="3" t="s">
        <v>135</v>
      </c>
      <c r="B21" s="42" t="s">
        <v>123</v>
      </c>
      <c r="C21" s="17">
        <v>42174</v>
      </c>
      <c r="D21" s="18">
        <v>2.3049738521562349E-2</v>
      </c>
      <c r="E21" s="18">
        <f>D21/exchange_rates!K21</f>
        <v>4.3677294903319661E-2</v>
      </c>
    </row>
    <row r="22" spans="1:5" x14ac:dyDescent="0.35">
      <c r="A22" s="3" t="s">
        <v>136</v>
      </c>
      <c r="B22" s="42" t="s">
        <v>137</v>
      </c>
      <c r="C22" s="17">
        <v>40817</v>
      </c>
      <c r="D22" s="18">
        <v>4.2554521365187906E-2</v>
      </c>
      <c r="E22" s="18">
        <f>D22/exchange_rates!K22</f>
        <v>9.0164653267079092E-2</v>
      </c>
    </row>
    <row r="23" spans="1:5" x14ac:dyDescent="0.35">
      <c r="A23" s="3" t="s">
        <v>136</v>
      </c>
      <c r="B23" s="42" t="s">
        <v>122</v>
      </c>
      <c r="C23" s="17">
        <v>41913</v>
      </c>
      <c r="D23" s="18">
        <v>5.1895565386743676E-2</v>
      </c>
      <c r="E23" s="18">
        <f>D23/exchange_rates!K23</f>
        <v>0.1233405677518485</v>
      </c>
    </row>
    <row r="24" spans="1:5" x14ac:dyDescent="0.35">
      <c r="A24" s="3" t="s">
        <v>136</v>
      </c>
      <c r="B24" s="42" t="s">
        <v>47</v>
      </c>
      <c r="C24" s="17">
        <v>44166</v>
      </c>
      <c r="D24" s="18">
        <v>2.6165816396845291E-2</v>
      </c>
      <c r="E24" s="18">
        <f>D24/exchange_rates!K24</f>
        <v>7.0622305836213969E-2</v>
      </c>
    </row>
    <row r="25" spans="1:5" x14ac:dyDescent="0.35">
      <c r="A25" s="3" t="s">
        <v>138</v>
      </c>
      <c r="B25" s="42" t="s">
        <v>139</v>
      </c>
      <c r="C25" s="17">
        <v>40603</v>
      </c>
      <c r="D25" s="18">
        <v>1.5304533533526294</v>
      </c>
      <c r="E25" s="18">
        <f>D25/exchange_rates!K25</f>
        <v>0.44195566754579335</v>
      </c>
    </row>
    <row r="26" spans="1:5" x14ac:dyDescent="0.35">
      <c r="A26" s="3" t="s">
        <v>138</v>
      </c>
      <c r="B26" s="42" t="s">
        <v>137</v>
      </c>
      <c r="C26" s="17">
        <v>43435</v>
      </c>
      <c r="D26" s="18">
        <v>0.79448755689698636</v>
      </c>
      <c r="E26" s="18">
        <f>D26/exchange_rates!K26</f>
        <v>0.18699576501485321</v>
      </c>
    </row>
    <row r="27" spans="1:5" x14ac:dyDescent="0.35">
      <c r="A27" s="3" t="s">
        <v>138</v>
      </c>
      <c r="B27" s="42" t="s">
        <v>47</v>
      </c>
      <c r="C27" s="17">
        <v>44470</v>
      </c>
      <c r="D27" s="18">
        <v>0.10268866174529101</v>
      </c>
      <c r="E27" s="18">
        <f>D27/exchange_rates!K27</f>
        <v>2.4408044130151654E-2</v>
      </c>
    </row>
    <row r="28" spans="1:5" x14ac:dyDescent="0.35">
      <c r="A28" s="3" t="s">
        <v>138</v>
      </c>
      <c r="B28" s="42" t="s">
        <v>48</v>
      </c>
      <c r="C28" s="17">
        <v>44496</v>
      </c>
      <c r="D28" s="18">
        <v>8.8036347396659165E-2</v>
      </c>
      <c r="E28" s="18">
        <f>D28/exchange_rates!K28</f>
        <v>2.0925338939997977E-2</v>
      </c>
    </row>
    <row r="29" spans="1:5" x14ac:dyDescent="0.35">
      <c r="A29" s="3" t="s">
        <v>138</v>
      </c>
      <c r="B29" s="42" t="s">
        <v>139</v>
      </c>
      <c r="C29" s="17">
        <v>45597</v>
      </c>
      <c r="D29" s="18">
        <v>0.27633422669364593</v>
      </c>
      <c r="E29" s="18">
        <f>D29/exchange_rates!K29</f>
        <v>6.7926777095116533E-2</v>
      </c>
    </row>
    <row r="30" spans="1:5" x14ac:dyDescent="0.35">
      <c r="A30" s="3" t="s">
        <v>140</v>
      </c>
      <c r="B30" s="42" t="s">
        <v>120</v>
      </c>
      <c r="C30" s="17">
        <v>43896</v>
      </c>
      <c r="D30" s="18">
        <v>15.400648580364397</v>
      </c>
      <c r="E30" s="18">
        <f>D30/exchange_rates!K30</f>
        <v>0.15539397642268157</v>
      </c>
    </row>
    <row r="31" spans="1:5" x14ac:dyDescent="0.35">
      <c r="A31" s="3" t="s">
        <v>140</v>
      </c>
      <c r="B31" s="42" t="s">
        <v>137</v>
      </c>
      <c r="C31" s="17">
        <v>44197</v>
      </c>
      <c r="D31" s="18">
        <v>14.66791507152166</v>
      </c>
      <c r="E31" s="18">
        <f>D31/exchange_rates!K31</f>
        <v>0.13799931881418867</v>
      </c>
    </row>
    <row r="32" spans="1:5" x14ac:dyDescent="0.35">
      <c r="A32" s="3" t="s">
        <v>141</v>
      </c>
      <c r="B32" s="42" t="s">
        <v>142</v>
      </c>
      <c r="C32" s="17">
        <v>42887</v>
      </c>
      <c r="D32" s="18">
        <v>1.2580931232359154</v>
      </c>
      <c r="E32" s="18">
        <f>D32/exchange_rates!K32</f>
        <v>1.3443283524678577E-2</v>
      </c>
    </row>
    <row r="33" spans="1:5" x14ac:dyDescent="0.35">
      <c r="A33" s="3" t="s">
        <v>143</v>
      </c>
      <c r="B33" s="42" t="s">
        <v>122</v>
      </c>
      <c r="C33" s="17">
        <v>40787</v>
      </c>
      <c r="D33" s="18">
        <v>8.6764759024661881E-2</v>
      </c>
      <c r="E33" s="18">
        <f>D33/exchange_rates!K33</f>
        <v>0.17280652318246312</v>
      </c>
    </row>
    <row r="34" spans="1:5" x14ac:dyDescent="0.35">
      <c r="A34" s="3" t="s">
        <v>143</v>
      </c>
      <c r="B34" s="42" t="s">
        <v>47</v>
      </c>
      <c r="C34" s="17">
        <v>43374</v>
      </c>
      <c r="D34" s="18">
        <v>4.4289288728763712E-2</v>
      </c>
      <c r="E34" s="18">
        <f>D34/exchange_rates!K34</f>
        <v>9.5597895852347542E-2</v>
      </c>
    </row>
    <row r="35" spans="1:5" x14ac:dyDescent="0.35">
      <c r="A35" s="3" t="s">
        <v>144</v>
      </c>
      <c r="B35" s="42" t="s">
        <v>120</v>
      </c>
      <c r="C35" s="17">
        <v>44531</v>
      </c>
      <c r="D35" s="18">
        <v>7.5756030871681175E-3</v>
      </c>
      <c r="E35" s="18">
        <f>D35/exchange_rates!K35</f>
        <v>2.2782110876759559E-2</v>
      </c>
    </row>
    <row r="36" spans="1:5" x14ac:dyDescent="0.35">
      <c r="A36" s="3" t="s">
        <v>145</v>
      </c>
      <c r="B36" s="42" t="s">
        <v>122</v>
      </c>
      <c r="C36" s="17">
        <v>41558</v>
      </c>
      <c r="D36" s="18">
        <v>4.8349264796712045E-3</v>
      </c>
      <c r="E36" s="18">
        <f>D36/exchange_rates!K36</f>
        <v>1.5781618714102569E-2</v>
      </c>
    </row>
    <row r="37" spans="1:5" x14ac:dyDescent="0.35">
      <c r="A37" s="3" t="s">
        <v>145</v>
      </c>
      <c r="B37" s="42" t="s">
        <v>47</v>
      </c>
      <c r="C37" s="17">
        <v>44774</v>
      </c>
      <c r="D37" s="18">
        <v>2.5686498689232427E-2</v>
      </c>
      <c r="E37" s="18">
        <f>D37/exchange_rates!K37</f>
        <v>7.4046958994272202E-2</v>
      </c>
    </row>
    <row r="38" spans="1:5" x14ac:dyDescent="0.35">
      <c r="A38" s="3" t="s">
        <v>146</v>
      </c>
      <c r="B38" s="42" t="s">
        <v>47</v>
      </c>
      <c r="C38" s="17">
        <v>44044</v>
      </c>
      <c r="D38" s="18">
        <v>4.9484460885498779E-2</v>
      </c>
      <c r="E38" s="18">
        <f>D38/exchange_rates!K38</f>
        <v>8.449479873135872E-2</v>
      </c>
    </row>
    <row r="39" spans="1:5" x14ac:dyDescent="0.35">
      <c r="A39" s="3" t="s">
        <v>147</v>
      </c>
      <c r="B39" s="42" t="s">
        <v>47</v>
      </c>
      <c r="C39" s="17">
        <v>45717</v>
      </c>
      <c r="D39" s="18">
        <v>1.2552228758051729E-2</v>
      </c>
      <c r="E39" s="18">
        <f>D39/exchange_rates!K39</f>
        <v>4.6065336431499668E-2</v>
      </c>
    </row>
    <row r="40" spans="1:5" x14ac:dyDescent="0.35">
      <c r="A40" s="3" t="s">
        <v>149</v>
      </c>
      <c r="B40" s="42" t="s">
        <v>120</v>
      </c>
      <c r="C40" s="17">
        <v>44034</v>
      </c>
      <c r="D40" s="18">
        <v>4.3926066081006618E-2</v>
      </c>
      <c r="E40" s="18">
        <f>D40/exchange_rates!K40</f>
        <v>8.4063929821685826E-2</v>
      </c>
    </row>
    <row r="41" spans="1:5" x14ac:dyDescent="0.35">
      <c r="A41" s="3" t="s">
        <v>150</v>
      </c>
      <c r="B41" s="42" t="s">
        <v>47</v>
      </c>
      <c r="C41" s="17">
        <v>41661</v>
      </c>
      <c r="D41" s="18">
        <v>6.4912995238129434E-2</v>
      </c>
      <c r="E41" s="18">
        <f>D41/exchange_rates!K41</f>
        <v>6.5442804370309068E-2</v>
      </c>
    </row>
    <row r="42" spans="1:5" x14ac:dyDescent="0.35">
      <c r="A42" s="3" t="s">
        <v>151</v>
      </c>
      <c r="B42" s="42" t="s">
        <v>137</v>
      </c>
      <c r="C42" s="17">
        <v>42856</v>
      </c>
      <c r="D42" s="18">
        <v>0.4020262140204684</v>
      </c>
      <c r="E42" s="18">
        <f>D42/exchange_rates!K42</f>
        <v>6.0925681637996269E-2</v>
      </c>
    </row>
    <row r="43" spans="1:5" x14ac:dyDescent="0.35">
      <c r="A43" s="3" t="s">
        <v>151</v>
      </c>
      <c r="B43" s="42" t="s">
        <v>120</v>
      </c>
      <c r="C43" s="17">
        <v>43621</v>
      </c>
      <c r="D43" s="18">
        <v>0.29012748658422899</v>
      </c>
      <c r="E43" s="18">
        <f>D43/exchange_rates!K43</f>
        <v>4.4653793671960526E-2</v>
      </c>
    </row>
    <row r="44" spans="1:5" x14ac:dyDescent="0.35">
      <c r="A44" s="3" t="s">
        <v>152</v>
      </c>
      <c r="B44" s="42" t="s">
        <v>122</v>
      </c>
      <c r="C44" s="17">
        <v>42293</v>
      </c>
      <c r="D44" s="18">
        <v>0.50340246286945356</v>
      </c>
      <c r="E44" s="18">
        <f>D44/exchange_rates!K44</f>
        <v>0.42051281707639521</v>
      </c>
    </row>
    <row r="45" spans="1:5" x14ac:dyDescent="0.35">
      <c r="A45" s="3" t="s">
        <v>152</v>
      </c>
      <c r="B45" s="42" t="s">
        <v>142</v>
      </c>
      <c r="C45" s="17">
        <v>45717</v>
      </c>
      <c r="D45" s="18">
        <v>0.11123550030065435</v>
      </c>
      <c r="E45" s="18">
        <f>D45/exchange_rates!K45</f>
        <v>7.7632212976222512E-2</v>
      </c>
    </row>
    <row r="46" spans="1:5" x14ac:dyDescent="0.35">
      <c r="A46" s="3" t="s">
        <v>153</v>
      </c>
      <c r="B46" s="42" t="s">
        <v>129</v>
      </c>
      <c r="C46" s="17">
        <v>40878</v>
      </c>
      <c r="D46" s="18">
        <v>4.5018193254370953E-2</v>
      </c>
      <c r="E46" s="18">
        <f>D46/exchange_rates!K46</f>
        <v>0.10917458982736447</v>
      </c>
    </row>
    <row r="47" spans="1:5" x14ac:dyDescent="0.35">
      <c r="A47" s="3" t="s">
        <v>153</v>
      </c>
      <c r="B47" s="42" t="s">
        <v>47</v>
      </c>
      <c r="C47" s="17">
        <v>44470</v>
      </c>
      <c r="D47" s="18">
        <v>2.8700247347600762E-2</v>
      </c>
      <c r="E47" s="18">
        <f>D47/exchange_rates!K47</f>
        <v>7.4116002362717648E-2</v>
      </c>
    </row>
    <row r="48" spans="1:5" x14ac:dyDescent="0.35">
      <c r="A48" s="3" t="s">
        <v>154</v>
      </c>
      <c r="B48" s="42" t="s">
        <v>122</v>
      </c>
      <c r="C48" s="17">
        <v>44501</v>
      </c>
      <c r="D48" s="18">
        <v>2.0149959741479845E-2</v>
      </c>
      <c r="E48" s="18">
        <f>D48/exchange_rates!K48</f>
        <v>8.3747268072918005E-2</v>
      </c>
    </row>
    <row r="49" spans="1:5" x14ac:dyDescent="0.35">
      <c r="A49" s="3" t="s">
        <v>155</v>
      </c>
      <c r="B49" s="42" t="s">
        <v>122</v>
      </c>
      <c r="C49" s="17">
        <v>42309</v>
      </c>
      <c r="D49" s="18">
        <v>6.9228507682943391E-2</v>
      </c>
      <c r="E49" s="18">
        <f>D49/exchange_rates!K49</f>
        <v>0.30250674762285773</v>
      </c>
    </row>
    <row r="50" spans="1:5" x14ac:dyDescent="0.35">
      <c r="A50" s="3" t="s">
        <v>156</v>
      </c>
      <c r="B50" s="42" t="s">
        <v>47</v>
      </c>
      <c r="C50" s="17">
        <v>42826</v>
      </c>
      <c r="D50" s="18">
        <v>0.18572861140177019</v>
      </c>
      <c r="E50" s="18">
        <f>D50/exchange_rates!K50</f>
        <v>0.31071025333883429</v>
      </c>
    </row>
    <row r="51" spans="1:5" x14ac:dyDescent="0.35">
      <c r="A51" s="3" t="s">
        <v>156</v>
      </c>
      <c r="B51" s="52" t="s">
        <v>137</v>
      </c>
      <c r="C51" s="17">
        <v>42826</v>
      </c>
      <c r="D51" s="18">
        <v>9.1850678821313037E-2</v>
      </c>
      <c r="E51" s="18">
        <f>D51/exchange_rates!K51</f>
        <v>0.15365940374247619</v>
      </c>
    </row>
    <row r="52" spans="1:5" x14ac:dyDescent="0.35">
      <c r="A52" s="3" t="s">
        <v>157</v>
      </c>
      <c r="B52" s="52" t="s">
        <v>47</v>
      </c>
      <c r="C52" s="46">
        <v>44136</v>
      </c>
      <c r="D52" s="44">
        <v>3.1219909410110092E-2</v>
      </c>
      <c r="E52" s="18">
        <f>D52/exchange_rates!K52</f>
        <v>9.1354922838539715E-2</v>
      </c>
    </row>
    <row r="53" spans="1:5" x14ac:dyDescent="0.35">
      <c r="A53" s="3" t="s">
        <v>158</v>
      </c>
      <c r="B53" s="52" t="s">
        <v>47</v>
      </c>
      <c r="C53" s="46">
        <v>44287</v>
      </c>
      <c r="D53" s="44">
        <v>2.7620180219569832E-2</v>
      </c>
      <c r="E53" s="18">
        <f>D53/exchange_rates!K53</f>
        <v>7.1724275488586273E-2</v>
      </c>
    </row>
    <row r="54" spans="1:5" x14ac:dyDescent="0.35">
      <c r="A54" s="3" t="s">
        <v>159</v>
      </c>
      <c r="B54" s="52" t="s">
        <v>122</v>
      </c>
      <c r="C54" s="46">
        <v>40756</v>
      </c>
      <c r="D54" s="44">
        <v>73.352340548064504</v>
      </c>
      <c r="E54" s="18">
        <f>D54/exchange_rates!K54</f>
        <v>0.12969933607214496</v>
      </c>
    </row>
    <row r="55" spans="1:5" x14ac:dyDescent="0.35">
      <c r="A55" s="3" t="s">
        <v>160</v>
      </c>
      <c r="B55" s="52" t="s">
        <v>129</v>
      </c>
      <c r="C55" s="46">
        <v>40756</v>
      </c>
      <c r="D55" s="44">
        <v>4.8523216120411668E-2</v>
      </c>
      <c r="E55" s="18">
        <f>D55/exchange_rates!K55</f>
        <v>0.10267207012343749</v>
      </c>
    </row>
    <row r="56" spans="1:5" x14ac:dyDescent="0.35">
      <c r="A56" s="3" t="s">
        <v>160</v>
      </c>
      <c r="B56" s="52" t="s">
        <v>47</v>
      </c>
      <c r="C56" s="46">
        <v>44378</v>
      </c>
      <c r="D56" s="44">
        <v>3.4592506928999053E-2</v>
      </c>
      <c r="E56" s="18">
        <f>D56/exchange_rates!K56</f>
        <v>8.2045970297500756E-2</v>
      </c>
    </row>
    <row r="57" spans="1:5" x14ac:dyDescent="0.35">
      <c r="A57" s="3" t="s">
        <v>161</v>
      </c>
      <c r="B57" s="52" t="s">
        <v>122</v>
      </c>
      <c r="C57" s="46">
        <v>40603</v>
      </c>
      <c r="D57" s="44">
        <v>0.32663971786271179</v>
      </c>
      <c r="E57" s="18">
        <f>D57/exchange_rates!K57</f>
        <v>5.5808147333073085E-2</v>
      </c>
    </row>
    <row r="58" spans="1:5" x14ac:dyDescent="0.35">
      <c r="A58" s="3" t="s">
        <v>161</v>
      </c>
      <c r="B58" s="52" t="s">
        <v>47</v>
      </c>
      <c r="C58" s="46">
        <v>43435</v>
      </c>
      <c r="D58" s="44">
        <v>0.65674590529581656</v>
      </c>
      <c r="E58" s="18">
        <f>D58/exchange_rates!K58</f>
        <v>0.10892105921393311</v>
      </c>
    </row>
    <row r="59" spans="1:5" x14ac:dyDescent="0.35">
      <c r="A59" s="3" t="s">
        <v>161</v>
      </c>
      <c r="B59" s="52" t="s">
        <v>137</v>
      </c>
      <c r="C59" s="46">
        <v>45170</v>
      </c>
      <c r="D59" s="44">
        <v>0.29423310009860026</v>
      </c>
      <c r="E59" s="18">
        <f>D59/exchange_rates!K59</f>
        <v>4.5856338678471671E-2</v>
      </c>
    </row>
    <row r="60" spans="1:5" x14ac:dyDescent="0.35">
      <c r="A60" s="3" t="s">
        <v>162</v>
      </c>
      <c r="B60" s="52" t="s">
        <v>120</v>
      </c>
      <c r="C60" s="46">
        <v>43503</v>
      </c>
      <c r="D60" s="44">
        <v>3.3621184136545787E-2</v>
      </c>
      <c r="E60" s="18">
        <f>D60/exchange_rates!K60</f>
        <v>4.3271674342686327E-2</v>
      </c>
    </row>
    <row r="61" spans="1:5" x14ac:dyDescent="0.35">
      <c r="A61" s="3" t="s">
        <v>163</v>
      </c>
      <c r="B61" s="52" t="s">
        <v>137</v>
      </c>
      <c r="C61" s="46">
        <v>42339</v>
      </c>
      <c r="D61" s="44">
        <v>5.9716458820731528</v>
      </c>
      <c r="E61" s="18">
        <f>D61/exchange_rates!K61</f>
        <v>0.71346519222902582</v>
      </c>
    </row>
    <row r="62" spans="1:5" x14ac:dyDescent="0.35">
      <c r="A62" s="3" t="s">
        <v>163</v>
      </c>
      <c r="B62" s="52" t="s">
        <v>47</v>
      </c>
      <c r="C62" s="46">
        <v>43862</v>
      </c>
      <c r="D62" s="44">
        <v>1.945557110608817</v>
      </c>
      <c r="E62" s="18">
        <f>D62/exchange_rates!K62</f>
        <v>0.24409023310691655</v>
      </c>
    </row>
    <row r="63" spans="1:5" x14ac:dyDescent="0.35">
      <c r="A63" s="3" t="s">
        <v>164</v>
      </c>
      <c r="B63" s="52" t="s">
        <v>129</v>
      </c>
      <c r="C63" s="46">
        <v>42217</v>
      </c>
      <c r="D63" s="44">
        <v>2.7179111471729956E-2</v>
      </c>
      <c r="E63" s="18">
        <f>D63/exchange_rates!K63</f>
        <v>0.10403987190530481</v>
      </c>
    </row>
    <row r="64" spans="1:5" x14ac:dyDescent="0.35">
      <c r="A64" s="3" t="s">
        <v>165</v>
      </c>
      <c r="B64" s="52" t="s">
        <v>122</v>
      </c>
      <c r="C64" s="46">
        <v>41325</v>
      </c>
      <c r="D64" s="44">
        <v>3.9209361450127329E-2</v>
      </c>
      <c r="E64" s="18">
        <f>D64/exchange_rates!K64</f>
        <v>8.16122718365139E-2</v>
      </c>
    </row>
    <row r="65" spans="1:5" x14ac:dyDescent="0.35">
      <c r="A65" s="3" t="s">
        <v>165</v>
      </c>
      <c r="B65" s="52" t="s">
        <v>47</v>
      </c>
      <c r="C65" s="46">
        <v>44256</v>
      </c>
      <c r="D65" s="44">
        <v>2.0940694927816441E-2</v>
      </c>
      <c r="E65" s="18">
        <f>D65/exchange_rates!K65</f>
        <v>4.3692547377516572E-2</v>
      </c>
    </row>
    <row r="66" spans="1:5" x14ac:dyDescent="0.35">
      <c r="A66" s="3" t="s">
        <v>166</v>
      </c>
      <c r="B66" s="52" t="s">
        <v>125</v>
      </c>
      <c r="C66" s="46">
        <v>42795</v>
      </c>
      <c r="D66" s="44">
        <v>0.11318344123101626</v>
      </c>
      <c r="E66" s="18">
        <f>D66/exchange_rates!K66</f>
        <v>0.16723453314121176</v>
      </c>
    </row>
    <row r="67" spans="1:5" x14ac:dyDescent="0.35">
      <c r="A67" s="3" t="s">
        <v>167</v>
      </c>
      <c r="B67" s="52" t="s">
        <v>47</v>
      </c>
      <c r="C67" s="46">
        <v>42979</v>
      </c>
      <c r="D67" s="44">
        <v>2.9348300037459377E-2</v>
      </c>
      <c r="E67" s="18">
        <f>D67/exchange_rates!K67</f>
        <v>5.3358803765185522E-2</v>
      </c>
    </row>
    <row r="68" spans="1:5" x14ac:dyDescent="0.35">
      <c r="A68" s="3" t="s">
        <v>169</v>
      </c>
      <c r="B68" s="52" t="s">
        <v>47</v>
      </c>
      <c r="C68" s="46">
        <v>45778</v>
      </c>
      <c r="D68" s="44">
        <v>109.56349423517237</v>
      </c>
      <c r="E68" s="18">
        <f>D68/exchange_rates!K68</f>
        <v>2.1732398311182583E-2</v>
      </c>
    </row>
    <row r="69" spans="1:5" x14ac:dyDescent="0.35">
      <c r="B69" s="52"/>
      <c r="C69" s="46"/>
      <c r="D69" s="44"/>
      <c r="E69" s="18"/>
    </row>
    <row r="70" spans="1:5" x14ac:dyDescent="0.35">
      <c r="B70" s="52"/>
      <c r="C70" s="46"/>
      <c r="D70" s="44"/>
      <c r="E70" s="18"/>
    </row>
    <row r="71" spans="1:5" x14ac:dyDescent="0.35">
      <c r="B71" s="52"/>
      <c r="C71" s="46"/>
      <c r="D71" s="44"/>
      <c r="E71" s="18"/>
    </row>
    <row r="72" spans="1:5" x14ac:dyDescent="0.35">
      <c r="B72" s="52"/>
      <c r="C72" s="46"/>
      <c r="D72" s="44"/>
      <c r="E72" s="18"/>
    </row>
    <row r="73" spans="1:5" x14ac:dyDescent="0.35">
      <c r="B73" s="52"/>
      <c r="C73" s="46"/>
      <c r="D73" s="44"/>
      <c r="E73" s="18"/>
    </row>
    <row r="74" spans="1:5" x14ac:dyDescent="0.35">
      <c r="B74" s="52"/>
      <c r="C74" s="46"/>
      <c r="D74" s="44"/>
      <c r="E74" s="18"/>
    </row>
  </sheetData>
  <sheetProtection algorithmName="SHA-512" hashValue="VV2KIBd5OC280gS2Pcd1vFmffIeBPn4lK2ljW6iUXPN3B+sugmex2uYOZoQwHQA4x94UlKws3o81431T2F1nOg==" saltValue="V5r6uEJbK6CKPJd0c7IIyw=="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98059-2B63-41FF-B3B3-E90A75D3B1E5}">
  <sheetPr>
    <tabColor theme="9" tint="0.79998168889431442"/>
  </sheetPr>
  <dimension ref="A1:F89"/>
  <sheetViews>
    <sheetView workbookViewId="0">
      <pane xSplit="3" ySplit="1" topLeftCell="D2" activePane="bottomRight" state="frozen"/>
      <selection pane="topRight" activeCell="E1" sqref="E1"/>
      <selection pane="bottomLeft" activeCell="A2" sqref="A2"/>
      <selection pane="bottomRight"/>
    </sheetView>
  </sheetViews>
  <sheetFormatPr defaultColWidth="8.7265625" defaultRowHeight="14.5" x14ac:dyDescent="0.35"/>
  <cols>
    <col min="1" max="1" width="20.6328125" style="3" customWidth="1"/>
    <col min="2" max="2" width="22.6328125" style="3" customWidth="1"/>
    <col min="3" max="4" width="17.54296875" style="3" customWidth="1"/>
    <col min="5" max="6" width="19.6328125" customWidth="1"/>
    <col min="7" max="16384" width="8.7265625" style="3"/>
  </cols>
  <sheetData>
    <row r="1" spans="1:6" ht="40" customHeight="1" x14ac:dyDescent="0.35">
      <c r="A1" s="12" t="s">
        <v>39</v>
      </c>
      <c r="B1" s="2" t="s">
        <v>40</v>
      </c>
      <c r="C1" s="2" t="s">
        <v>41</v>
      </c>
      <c r="D1" s="2" t="s">
        <v>182</v>
      </c>
      <c r="E1" s="2" t="s">
        <v>74</v>
      </c>
      <c r="F1" s="2" t="s">
        <v>75</v>
      </c>
    </row>
    <row r="2" spans="1:6" x14ac:dyDescent="0.35">
      <c r="A2" s="3" t="s">
        <v>116</v>
      </c>
      <c r="B2" s="7" t="s">
        <v>47</v>
      </c>
      <c r="C2" s="109">
        <f>YEAR(S3_currency!C2)</f>
        <v>2013</v>
      </c>
      <c r="D2" s="108">
        <f>_xlfn.XLOOKUP(C2,cpi!$A:$A,cpi!$C:$C)</f>
        <v>0.7263155346261283</v>
      </c>
      <c r="E2" s="18">
        <v>0.15080883681089438</v>
      </c>
      <c r="F2" s="18">
        <f>E2/D2</f>
        <v>0.20763542788400277</v>
      </c>
    </row>
    <row r="3" spans="1:6" x14ac:dyDescent="0.35">
      <c r="A3" s="3" t="s">
        <v>116</v>
      </c>
      <c r="B3" s="7" t="s">
        <v>47</v>
      </c>
      <c r="C3" s="109">
        <f>YEAR(S3_currency!C3)</f>
        <v>2017</v>
      </c>
      <c r="D3" s="108">
        <f>_xlfn.XLOOKUP(C3,cpi!$A:$A,cpi!$C:$C)</f>
        <v>0.7801751648508195</v>
      </c>
      <c r="E3" s="18">
        <v>0.27896238902577258</v>
      </c>
      <c r="F3" s="18">
        <f t="shared" ref="F3:F66" si="0">E3/D3</f>
        <v>0.35756379027921775</v>
      </c>
    </row>
    <row r="4" spans="1:6" x14ac:dyDescent="0.35">
      <c r="A4" s="3" t="s">
        <v>116</v>
      </c>
      <c r="B4" s="7" t="s">
        <v>118</v>
      </c>
      <c r="C4" s="109">
        <f>YEAR(S3_currency!C4)</f>
        <v>2021</v>
      </c>
      <c r="D4" s="108">
        <f>_xlfn.XLOOKUP(C4,cpi!$A:$A,cpi!$C:$C)</f>
        <v>0.83806988137898908</v>
      </c>
      <c r="E4" s="18">
        <v>0.11735032538526094</v>
      </c>
      <c r="F4" s="18">
        <f t="shared" si="0"/>
        <v>0.14002451107319197</v>
      </c>
    </row>
    <row r="5" spans="1:6" x14ac:dyDescent="0.35">
      <c r="A5" s="3" t="s">
        <v>119</v>
      </c>
      <c r="B5" s="7" t="s">
        <v>120</v>
      </c>
      <c r="C5" s="109">
        <f>YEAR(S3_currency!C5)</f>
        <v>2020</v>
      </c>
      <c r="D5" s="108">
        <f>_xlfn.XLOOKUP(C5,cpi!$A:$A,cpi!$C:$C)</f>
        <v>0.81473655623278729</v>
      </c>
      <c r="E5" s="18">
        <v>1.8988726426794264E-2</v>
      </c>
      <c r="F5" s="18">
        <f t="shared" si="0"/>
        <v>2.3306584541382461E-2</v>
      </c>
    </row>
    <row r="6" spans="1:6" x14ac:dyDescent="0.35">
      <c r="A6" s="3" t="s">
        <v>121</v>
      </c>
      <c r="B6" s="7" t="s">
        <v>122</v>
      </c>
      <c r="C6" s="109">
        <f>YEAR(S3_currency!C6)</f>
        <v>2013</v>
      </c>
      <c r="D6" s="108">
        <f>_xlfn.XLOOKUP(C6,cpi!$A:$A,cpi!$C:$C)</f>
        <v>0.7263155346261283</v>
      </c>
      <c r="E6" s="18">
        <v>9.3912348118413425E-2</v>
      </c>
      <c r="F6" s="18">
        <f t="shared" si="0"/>
        <v>0.12929965509653446</v>
      </c>
    </row>
    <row r="7" spans="1:6" x14ac:dyDescent="0.35">
      <c r="A7" s="3" t="s">
        <v>121</v>
      </c>
      <c r="B7" s="7" t="s">
        <v>123</v>
      </c>
      <c r="C7" s="109">
        <f>YEAR(S3_currency!C7)</f>
        <v>2022</v>
      </c>
      <c r="D7" s="108">
        <f>_xlfn.XLOOKUP(C7,cpi!$A:$A,cpi!$C:$C)</f>
        <v>0.89333301988315095</v>
      </c>
      <c r="E7" s="18">
        <v>7.5506701763122144E-2</v>
      </c>
      <c r="F7" s="18">
        <f t="shared" si="0"/>
        <v>8.4522457003770562E-2</v>
      </c>
    </row>
    <row r="8" spans="1:6" x14ac:dyDescent="0.35">
      <c r="A8" s="3" t="s">
        <v>124</v>
      </c>
      <c r="B8" s="7" t="s">
        <v>47</v>
      </c>
      <c r="C8" s="109">
        <f>YEAR(S3_currency!C8)</f>
        <v>2014</v>
      </c>
      <c r="D8" s="108">
        <f>_xlfn.XLOOKUP(C8,cpi!$A:$A,cpi!$C:$C)</f>
        <v>0.74438570372431467</v>
      </c>
      <c r="E8" s="18">
        <v>0.26608206871449841</v>
      </c>
      <c r="F8" s="18">
        <f t="shared" si="0"/>
        <v>0.35745187929219374</v>
      </c>
    </row>
    <row r="9" spans="1:6" x14ac:dyDescent="0.35">
      <c r="A9" s="3" t="s">
        <v>124</v>
      </c>
      <c r="B9" s="7" t="s">
        <v>125</v>
      </c>
      <c r="C9" s="109">
        <f>YEAR(S3_currency!C9)</f>
        <v>2019</v>
      </c>
      <c r="D9" s="108">
        <f>_xlfn.XLOOKUP(C9,cpi!$A:$A,cpi!$C:$C)</f>
        <v>0.80789445337036725</v>
      </c>
      <c r="E9" s="18">
        <v>0.1644383639855766</v>
      </c>
      <c r="F9" s="18">
        <f t="shared" si="0"/>
        <v>0.20353941446134952</v>
      </c>
    </row>
    <row r="10" spans="1:6" x14ac:dyDescent="0.35">
      <c r="A10" s="3" t="s">
        <v>126</v>
      </c>
      <c r="B10" s="7" t="s">
        <v>120</v>
      </c>
      <c r="C10" s="109">
        <f>YEAR(S3_currency!C10)</f>
        <v>2021</v>
      </c>
      <c r="D10" s="108">
        <f>_xlfn.XLOOKUP(C10,cpi!$A:$A,cpi!$C:$C)</f>
        <v>0.83806988137898908</v>
      </c>
      <c r="E10" s="18">
        <v>4.4153713371860692E-2</v>
      </c>
      <c r="F10" s="18">
        <f t="shared" si="0"/>
        <v>5.2685001994354753E-2</v>
      </c>
    </row>
    <row r="11" spans="1:6" x14ac:dyDescent="0.35">
      <c r="A11" s="3" t="s">
        <v>127</v>
      </c>
      <c r="B11" s="7" t="s">
        <v>47</v>
      </c>
      <c r="C11" s="109">
        <f>YEAR(S3_currency!C11)</f>
        <v>2021</v>
      </c>
      <c r="D11" s="108">
        <f>_xlfn.XLOOKUP(C11,cpi!$A:$A,cpi!$C:$C)</f>
        <v>0.83806988137898908</v>
      </c>
      <c r="E11" s="18">
        <v>3.8139401408020586E-2</v>
      </c>
      <c r="F11" s="18">
        <f t="shared" si="0"/>
        <v>4.5508617187464961E-2</v>
      </c>
    </row>
    <row r="12" spans="1:6" x14ac:dyDescent="0.35">
      <c r="A12" s="3" t="s">
        <v>127</v>
      </c>
      <c r="B12" s="7" t="s">
        <v>129</v>
      </c>
      <c r="C12" s="109">
        <f>YEAR(S3_currency!C12)</f>
        <v>2023</v>
      </c>
      <c r="D12" s="108">
        <f>_xlfn.XLOOKUP(C12,cpi!$A:$A,cpi!$C:$C)</f>
        <v>0.9433330023392974</v>
      </c>
      <c r="E12" s="18">
        <v>9.2612257612950513E-2</v>
      </c>
      <c r="F12" s="18">
        <f t="shared" si="0"/>
        <v>9.817557255315848E-2</v>
      </c>
    </row>
    <row r="13" spans="1:6" x14ac:dyDescent="0.35">
      <c r="A13" s="3" t="s">
        <v>130</v>
      </c>
      <c r="B13" s="7" t="s">
        <v>122</v>
      </c>
      <c r="C13" s="109">
        <f>YEAR(S3_currency!C13)</f>
        <v>2013</v>
      </c>
      <c r="D13" s="108">
        <f>_xlfn.XLOOKUP(C13,cpi!$A:$A,cpi!$C:$C)</f>
        <v>0.7263155346261283</v>
      </c>
      <c r="E13" s="18">
        <v>0.14483118224789771</v>
      </c>
      <c r="F13" s="18">
        <f t="shared" si="0"/>
        <v>0.19940532088777327</v>
      </c>
    </row>
    <row r="14" spans="1:6" x14ac:dyDescent="0.35">
      <c r="A14" s="3" t="s">
        <v>130</v>
      </c>
      <c r="B14" s="7" t="s">
        <v>47</v>
      </c>
      <c r="C14" s="109">
        <f>YEAR(S3_currency!C14)</f>
        <v>2020</v>
      </c>
      <c r="D14" s="108">
        <f>_xlfn.XLOOKUP(C14,cpi!$A:$A,cpi!$C:$C)</f>
        <v>0.81473655623278729</v>
      </c>
      <c r="E14" s="18">
        <v>9.6657720676495598E-2</v>
      </c>
      <c r="F14" s="18">
        <f t="shared" si="0"/>
        <v>0.11863677889135794</v>
      </c>
    </row>
    <row r="15" spans="1:6" x14ac:dyDescent="0.35">
      <c r="A15" s="3" t="s">
        <v>131</v>
      </c>
      <c r="B15" s="7" t="s">
        <v>122</v>
      </c>
      <c r="C15" s="109">
        <f>YEAR(S3_currency!C15)</f>
        <v>2012</v>
      </c>
      <c r="D15" s="108">
        <f>_xlfn.XLOOKUP(C15,cpi!$A:$A,cpi!$C:$C)</f>
        <v>0.70894711966767743</v>
      </c>
      <c r="E15" s="18">
        <v>4.2114145783025941E-2</v>
      </c>
      <c r="F15" s="18">
        <f t="shared" si="0"/>
        <v>5.9403789950888242E-2</v>
      </c>
    </row>
    <row r="16" spans="1:6" x14ac:dyDescent="0.35">
      <c r="A16" s="3" t="s">
        <v>132</v>
      </c>
      <c r="B16" s="7" t="s">
        <v>47</v>
      </c>
      <c r="C16" s="109">
        <f>YEAR(S3_currency!C16)</f>
        <v>2022</v>
      </c>
      <c r="D16" s="108">
        <f>_xlfn.XLOOKUP(C16,cpi!$A:$A,cpi!$C:$C)</f>
        <v>0.89333301988315095</v>
      </c>
      <c r="E16" s="18">
        <v>1.5928211570982207E-2</v>
      </c>
      <c r="F16" s="18">
        <f t="shared" si="0"/>
        <v>1.7830093835628773E-2</v>
      </c>
    </row>
    <row r="17" spans="1:6" x14ac:dyDescent="0.35">
      <c r="A17" s="3" t="s">
        <v>133</v>
      </c>
      <c r="B17" s="7" t="s">
        <v>122</v>
      </c>
      <c r="C17" s="109">
        <f>YEAR(S3_currency!C17)</f>
        <v>2013</v>
      </c>
      <c r="D17" s="108">
        <f>_xlfn.XLOOKUP(C17,cpi!$A:$A,cpi!$C:$C)</f>
        <v>0.7263155346261283</v>
      </c>
      <c r="E17" s="18">
        <v>5.158773703772862E-2</v>
      </c>
      <c r="F17" s="18">
        <f t="shared" si="0"/>
        <v>7.1026619393847149E-2</v>
      </c>
    </row>
    <row r="18" spans="1:6" x14ac:dyDescent="0.35">
      <c r="A18" s="3" t="s">
        <v>133</v>
      </c>
      <c r="B18" s="7" t="s">
        <v>47</v>
      </c>
      <c r="C18" s="109">
        <f>YEAR(S3_currency!C18)</f>
        <v>2016</v>
      </c>
      <c r="D18" s="108">
        <f>_xlfn.XLOOKUP(C18,cpi!$A:$A,cpi!$C:$C)</f>
        <v>0.76526288938144249</v>
      </c>
      <c r="E18" s="18">
        <v>2.9668374145531418E-2</v>
      </c>
      <c r="F18" s="18">
        <f t="shared" si="0"/>
        <v>3.8768865650224055E-2</v>
      </c>
    </row>
    <row r="19" spans="1:6" x14ac:dyDescent="0.35">
      <c r="A19" s="3" t="s">
        <v>134</v>
      </c>
      <c r="B19" s="7" t="s">
        <v>47</v>
      </c>
      <c r="C19" s="109">
        <f>YEAR(S3_currency!C19)</f>
        <v>2015</v>
      </c>
      <c r="D19" s="108">
        <f>_xlfn.XLOOKUP(C19,cpi!$A:$A,cpi!$C:$C)</f>
        <v>0.75561376996008089</v>
      </c>
      <c r="E19" s="18">
        <v>0.11436863517419087</v>
      </c>
      <c r="F19" s="18">
        <f t="shared" si="0"/>
        <v>0.15135859048761507</v>
      </c>
    </row>
    <row r="20" spans="1:6" x14ac:dyDescent="0.35">
      <c r="A20" s="3" t="s">
        <v>135</v>
      </c>
      <c r="B20" s="7" t="s">
        <v>122</v>
      </c>
      <c r="C20" s="109">
        <f>YEAR(S3_currency!C20)</f>
        <v>2010</v>
      </c>
      <c r="D20" s="108">
        <f>_xlfn.XLOOKUP(C20,cpi!$A:$A,cpi!$C:$C)</f>
        <v>0.67438572828570942</v>
      </c>
      <c r="E20" s="18">
        <v>0.15094137541970104</v>
      </c>
      <c r="F20" s="18">
        <f t="shared" si="0"/>
        <v>0.22382053636187479</v>
      </c>
    </row>
    <row r="21" spans="1:6" x14ac:dyDescent="0.35">
      <c r="A21" s="3" t="s">
        <v>135</v>
      </c>
      <c r="B21" s="7" t="s">
        <v>123</v>
      </c>
      <c r="C21" s="109">
        <f>YEAR(S3_currency!C21)</f>
        <v>2015</v>
      </c>
      <c r="D21" s="108">
        <f>_xlfn.XLOOKUP(C21,cpi!$A:$A,cpi!$C:$C)</f>
        <v>0.75561376996008089</v>
      </c>
      <c r="E21" s="18">
        <v>4.3677294903319661E-2</v>
      </c>
      <c r="F21" s="18">
        <f t="shared" si="0"/>
        <v>5.7803730741470119E-2</v>
      </c>
    </row>
    <row r="22" spans="1:6" x14ac:dyDescent="0.35">
      <c r="A22" s="3" t="s">
        <v>136</v>
      </c>
      <c r="B22" s="7" t="s">
        <v>137</v>
      </c>
      <c r="C22" s="109">
        <f>YEAR(S3_currency!C22)</f>
        <v>2011</v>
      </c>
      <c r="D22" s="108">
        <f>_xlfn.XLOOKUP(C22,cpi!$A:$A,cpi!$C:$C)</f>
        <v>0.69666642222230812</v>
      </c>
      <c r="E22" s="18">
        <v>9.0164653267079092E-2</v>
      </c>
      <c r="F22" s="18">
        <f t="shared" si="0"/>
        <v>0.1294229926848797</v>
      </c>
    </row>
    <row r="23" spans="1:6" x14ac:dyDescent="0.35">
      <c r="A23" s="3" t="s">
        <v>136</v>
      </c>
      <c r="B23" s="7" t="s">
        <v>122</v>
      </c>
      <c r="C23" s="109">
        <f>YEAR(S3_currency!C23)</f>
        <v>2014</v>
      </c>
      <c r="D23" s="108">
        <f>_xlfn.XLOOKUP(C23,cpi!$A:$A,cpi!$C:$C)</f>
        <v>0.74438570372431467</v>
      </c>
      <c r="E23" s="18">
        <v>0.1233405677518485</v>
      </c>
      <c r="F23" s="18">
        <f t="shared" si="0"/>
        <v>0.16569443385969168</v>
      </c>
    </row>
    <row r="24" spans="1:6" x14ac:dyDescent="0.35">
      <c r="A24" s="3" t="s">
        <v>136</v>
      </c>
      <c r="B24" s="7" t="s">
        <v>47</v>
      </c>
      <c r="C24" s="109">
        <f>YEAR(S3_currency!C24)</f>
        <v>2020</v>
      </c>
      <c r="D24" s="108">
        <f>_xlfn.XLOOKUP(C24,cpi!$A:$A,cpi!$C:$C)</f>
        <v>0.81473655623278729</v>
      </c>
      <c r="E24" s="18">
        <v>7.0622305836213969E-2</v>
      </c>
      <c r="F24" s="18">
        <f t="shared" si="0"/>
        <v>8.6681155148800884E-2</v>
      </c>
    </row>
    <row r="25" spans="1:6" x14ac:dyDescent="0.35">
      <c r="A25" s="3" t="s">
        <v>138</v>
      </c>
      <c r="B25" s="7" t="s">
        <v>139</v>
      </c>
      <c r="C25" s="109">
        <f>YEAR(S3_currency!C25)</f>
        <v>2011</v>
      </c>
      <c r="D25" s="108">
        <f>_xlfn.XLOOKUP(C25,cpi!$A:$A,cpi!$C:$C)</f>
        <v>0.69666642222230812</v>
      </c>
      <c r="E25" s="18">
        <v>0.44195566754579335</v>
      </c>
      <c r="F25" s="18">
        <f t="shared" si="0"/>
        <v>0.63438634825544116</v>
      </c>
    </row>
    <row r="26" spans="1:6" x14ac:dyDescent="0.35">
      <c r="A26" s="3" t="s">
        <v>138</v>
      </c>
      <c r="B26" s="7" t="s">
        <v>137</v>
      </c>
      <c r="C26" s="109">
        <f>YEAR(S3_currency!C26)</f>
        <v>2018</v>
      </c>
      <c r="D26" s="108">
        <f>_xlfn.XLOOKUP(C26,cpi!$A:$A,cpi!$C:$C)</f>
        <v>0.79508744032019651</v>
      </c>
      <c r="E26" s="18">
        <v>0.18699576501485321</v>
      </c>
      <c r="F26" s="18">
        <f t="shared" si="0"/>
        <v>0.23518893084205497</v>
      </c>
    </row>
    <row r="27" spans="1:6" x14ac:dyDescent="0.35">
      <c r="A27" s="3" t="s">
        <v>138</v>
      </c>
      <c r="B27" s="7" t="s">
        <v>47</v>
      </c>
      <c r="C27" s="109">
        <f>YEAR(S3_currency!C27)</f>
        <v>2021</v>
      </c>
      <c r="D27" s="108">
        <f>_xlfn.XLOOKUP(C27,cpi!$A:$A,cpi!$C:$C)</f>
        <v>0.83806988137898908</v>
      </c>
      <c r="E27" s="18">
        <v>2.4408044130151654E-2</v>
      </c>
      <c r="F27" s="18">
        <f t="shared" si="0"/>
        <v>2.9124115628627312E-2</v>
      </c>
    </row>
    <row r="28" spans="1:6" x14ac:dyDescent="0.35">
      <c r="A28" s="3" t="s">
        <v>138</v>
      </c>
      <c r="B28" s="7" t="s">
        <v>48</v>
      </c>
      <c r="C28" s="109">
        <f>YEAR(S3_currency!C28)</f>
        <v>2021</v>
      </c>
      <c r="D28" s="108">
        <f>_xlfn.XLOOKUP(C28,cpi!$A:$A,cpi!$C:$C)</f>
        <v>0.83806988137898908</v>
      </c>
      <c r="E28" s="18">
        <v>2.0925338939997977E-2</v>
      </c>
      <c r="F28" s="18">
        <f t="shared" si="0"/>
        <v>2.4968489388458515E-2</v>
      </c>
    </row>
    <row r="29" spans="1:6" x14ac:dyDescent="0.35">
      <c r="A29" s="3" t="s">
        <v>138</v>
      </c>
      <c r="B29" s="7" t="s">
        <v>139</v>
      </c>
      <c r="C29" s="109">
        <f>YEAR(S3_currency!C29)</f>
        <v>2024</v>
      </c>
      <c r="D29" s="108">
        <f>_xlfn.XLOOKUP(C29,cpi!$A:$A,cpi!$C:$C)</f>
        <v>0.97315755327805165</v>
      </c>
      <c r="E29" s="18">
        <v>6.7926777095116533E-2</v>
      </c>
      <c r="F29" s="18">
        <f t="shared" si="0"/>
        <v>6.9800390354375047E-2</v>
      </c>
    </row>
    <row r="30" spans="1:6" x14ac:dyDescent="0.35">
      <c r="A30" s="3" t="s">
        <v>140</v>
      </c>
      <c r="B30" s="7" t="s">
        <v>120</v>
      </c>
      <c r="C30" s="109">
        <f>YEAR(S3_currency!C30)</f>
        <v>2020</v>
      </c>
      <c r="D30" s="108">
        <f>_xlfn.XLOOKUP(C30,cpi!$A:$A,cpi!$C:$C)</f>
        <v>0.81473655623278729</v>
      </c>
      <c r="E30" s="18">
        <v>0.15539397642268157</v>
      </c>
      <c r="F30" s="18">
        <f t="shared" si="0"/>
        <v>0.19072910775134319</v>
      </c>
    </row>
    <row r="31" spans="1:6" x14ac:dyDescent="0.35">
      <c r="A31" s="3" t="s">
        <v>140</v>
      </c>
      <c r="B31" s="7" t="s">
        <v>137</v>
      </c>
      <c r="C31" s="109">
        <f>YEAR(S3_currency!C31)</f>
        <v>2021</v>
      </c>
      <c r="D31" s="108">
        <f>_xlfn.XLOOKUP(C31,cpi!$A:$A,cpi!$C:$C)</f>
        <v>0.83806988137898908</v>
      </c>
      <c r="E31" s="18">
        <v>0.13799931881418867</v>
      </c>
      <c r="F31" s="18">
        <f t="shared" si="0"/>
        <v>0.16466326004595205</v>
      </c>
    </row>
    <row r="32" spans="1:6" x14ac:dyDescent="0.35">
      <c r="A32" s="3" t="s">
        <v>141</v>
      </c>
      <c r="B32" s="7" t="s">
        <v>142</v>
      </c>
      <c r="C32" s="109">
        <f>YEAR(S3_currency!C32)</f>
        <v>2017</v>
      </c>
      <c r="D32" s="108">
        <f>_xlfn.XLOOKUP(C32,cpi!$A:$A,cpi!$C:$C)</f>
        <v>0.7801751648508195</v>
      </c>
      <c r="E32" s="18">
        <v>1.3443283524678577E-2</v>
      </c>
      <c r="F32" s="18">
        <f t="shared" si="0"/>
        <v>1.7231109282040684E-2</v>
      </c>
    </row>
    <row r="33" spans="1:6" x14ac:dyDescent="0.35">
      <c r="A33" s="3" t="s">
        <v>143</v>
      </c>
      <c r="B33" s="7" t="s">
        <v>122</v>
      </c>
      <c r="C33" s="109">
        <f>YEAR(S3_currency!C33)</f>
        <v>2011</v>
      </c>
      <c r="D33" s="108">
        <f>_xlfn.XLOOKUP(C33,cpi!$A:$A,cpi!$C:$C)</f>
        <v>0.69666642222230812</v>
      </c>
      <c r="E33" s="18">
        <v>0.17280652318246312</v>
      </c>
      <c r="F33" s="18">
        <f t="shared" si="0"/>
        <v>0.24804772796602517</v>
      </c>
    </row>
    <row r="34" spans="1:6" x14ac:dyDescent="0.35">
      <c r="A34" s="45" t="s">
        <v>143</v>
      </c>
      <c r="B34" s="52" t="s">
        <v>47</v>
      </c>
      <c r="C34" s="109">
        <f>YEAR(S3_currency!C34)</f>
        <v>2018</v>
      </c>
      <c r="D34" s="108">
        <f>_xlfn.XLOOKUP(C34,cpi!$A:$A,cpi!$C:$C)</f>
        <v>0.79508744032019651</v>
      </c>
      <c r="E34" s="44">
        <v>9.5597895852347542E-2</v>
      </c>
      <c r="F34" s="18">
        <f t="shared" si="0"/>
        <v>0.12023570113728434</v>
      </c>
    </row>
    <row r="35" spans="1:6" x14ac:dyDescent="0.35">
      <c r="A35" s="45" t="s">
        <v>144</v>
      </c>
      <c r="B35" s="52" t="s">
        <v>120</v>
      </c>
      <c r="C35" s="109">
        <f>YEAR(S3_currency!C35)</f>
        <v>2021</v>
      </c>
      <c r="D35" s="108">
        <f>_xlfn.XLOOKUP(C35,cpi!$A:$A,cpi!$C:$C)</f>
        <v>0.83806988137898908</v>
      </c>
      <c r="E35" s="44">
        <v>2.2782110876759559E-2</v>
      </c>
      <c r="F35" s="18">
        <f t="shared" si="0"/>
        <v>2.7184022935262973E-2</v>
      </c>
    </row>
    <row r="36" spans="1:6" x14ac:dyDescent="0.35">
      <c r="A36" s="45" t="s">
        <v>145</v>
      </c>
      <c r="B36" s="52" t="s">
        <v>122</v>
      </c>
      <c r="C36" s="109">
        <f>YEAR(S3_currency!C36)</f>
        <v>2013</v>
      </c>
      <c r="D36" s="108">
        <f>_xlfn.XLOOKUP(C36,cpi!$A:$A,cpi!$C:$C)</f>
        <v>0.7263155346261283</v>
      </c>
      <c r="E36" s="44">
        <v>1.5781618714102569E-2</v>
      </c>
      <c r="F36" s="18">
        <f t="shared" si="0"/>
        <v>2.1728323244836246E-2</v>
      </c>
    </row>
    <row r="37" spans="1:6" x14ac:dyDescent="0.35">
      <c r="A37" s="45" t="s">
        <v>145</v>
      </c>
      <c r="B37" s="52" t="s">
        <v>47</v>
      </c>
      <c r="C37" s="109">
        <f>YEAR(S3_currency!C37)</f>
        <v>2022</v>
      </c>
      <c r="D37" s="108">
        <f>_xlfn.XLOOKUP(C37,cpi!$A:$A,cpi!$C:$C)</f>
        <v>0.89333301988315095</v>
      </c>
      <c r="E37" s="44">
        <v>7.4046958994272202E-2</v>
      </c>
      <c r="F37" s="18">
        <f t="shared" si="0"/>
        <v>8.288841601753133E-2</v>
      </c>
    </row>
    <row r="38" spans="1:6" x14ac:dyDescent="0.35">
      <c r="A38" s="45" t="s">
        <v>146</v>
      </c>
      <c r="B38" s="52" t="s">
        <v>47</v>
      </c>
      <c r="C38" s="109">
        <f>YEAR(S3_currency!C38)</f>
        <v>2020</v>
      </c>
      <c r="D38" s="108">
        <f>_xlfn.XLOOKUP(C38,cpi!$A:$A,cpi!$C:$C)</f>
        <v>0.81473655623278729</v>
      </c>
      <c r="E38" s="44">
        <v>8.449479873135872E-2</v>
      </c>
      <c r="F38" s="18">
        <f t="shared" si="0"/>
        <v>0.10370812268698151</v>
      </c>
    </row>
    <row r="39" spans="1:6" x14ac:dyDescent="0.35">
      <c r="A39" s="45" t="s">
        <v>147</v>
      </c>
      <c r="B39" s="52" t="s">
        <v>47</v>
      </c>
      <c r="C39" s="109">
        <f>YEAR(S3_currency!C39)</f>
        <v>2025</v>
      </c>
      <c r="D39" s="108">
        <f>_xlfn.XLOOKUP(C39,cpi!$A:$A,cpi!$C:$C)</f>
        <v>1</v>
      </c>
      <c r="E39" s="44">
        <v>4.6065336431499668E-2</v>
      </c>
      <c r="F39" s="18">
        <f t="shared" si="0"/>
        <v>4.6065336431499668E-2</v>
      </c>
    </row>
    <row r="40" spans="1:6" x14ac:dyDescent="0.35">
      <c r="A40" s="45" t="s">
        <v>149</v>
      </c>
      <c r="B40" s="52" t="s">
        <v>120</v>
      </c>
      <c r="C40" s="109">
        <f>YEAR(S3_currency!C40)</f>
        <v>2020</v>
      </c>
      <c r="D40" s="108">
        <f>_xlfn.XLOOKUP(C40,cpi!$A:$A,cpi!$C:$C)</f>
        <v>0.81473655623278729</v>
      </c>
      <c r="E40" s="44">
        <v>8.4063929821685826E-2</v>
      </c>
      <c r="F40" s="18">
        <f t="shared" si="0"/>
        <v>0.10317927823244377</v>
      </c>
    </row>
    <row r="41" spans="1:6" x14ac:dyDescent="0.35">
      <c r="A41" s="45" t="s">
        <v>150</v>
      </c>
      <c r="B41" s="52" t="s">
        <v>47</v>
      </c>
      <c r="C41" s="109">
        <f>YEAR(S3_currency!C41)</f>
        <v>2014</v>
      </c>
      <c r="D41" s="108">
        <f>_xlfn.XLOOKUP(C41,cpi!$A:$A,cpi!$C:$C)</f>
        <v>0.74438570372431467</v>
      </c>
      <c r="E41" s="44">
        <v>6.5442804370309068E-2</v>
      </c>
      <c r="F41" s="18">
        <f t="shared" si="0"/>
        <v>8.7915181663061587E-2</v>
      </c>
    </row>
    <row r="42" spans="1:6" x14ac:dyDescent="0.35">
      <c r="A42" s="45" t="s">
        <v>151</v>
      </c>
      <c r="B42" s="52" t="s">
        <v>137</v>
      </c>
      <c r="C42" s="109">
        <f>YEAR(S3_currency!C42)</f>
        <v>2017</v>
      </c>
      <c r="D42" s="108">
        <f>_xlfn.XLOOKUP(C42,cpi!$A:$A,cpi!$C:$C)</f>
        <v>0.7801751648508195</v>
      </c>
      <c r="E42" s="44">
        <v>6.0925681637996269E-2</v>
      </c>
      <c r="F42" s="18">
        <f t="shared" si="0"/>
        <v>7.8092311038439832E-2</v>
      </c>
    </row>
    <row r="43" spans="1:6" x14ac:dyDescent="0.35">
      <c r="A43" s="45" t="s">
        <v>151</v>
      </c>
      <c r="B43" s="52" t="s">
        <v>120</v>
      </c>
      <c r="C43" s="109">
        <f>YEAR(S3_currency!C43)</f>
        <v>2019</v>
      </c>
      <c r="D43" s="108">
        <f>_xlfn.XLOOKUP(C43,cpi!$A:$A,cpi!$C:$C)</f>
        <v>0.80789445337036725</v>
      </c>
      <c r="E43" s="44">
        <v>4.4653793671960526E-2</v>
      </c>
      <c r="F43" s="18">
        <f t="shared" si="0"/>
        <v>5.5271816121121031E-2</v>
      </c>
    </row>
    <row r="44" spans="1:6" x14ac:dyDescent="0.35">
      <c r="A44" s="45" t="s">
        <v>152</v>
      </c>
      <c r="B44" s="52" t="s">
        <v>122</v>
      </c>
      <c r="C44" s="109">
        <f>YEAR(S3_currency!C44)</f>
        <v>2015</v>
      </c>
      <c r="D44" s="108">
        <f>_xlfn.XLOOKUP(C44,cpi!$A:$A,cpi!$C:$C)</f>
        <v>0.75561376996008089</v>
      </c>
      <c r="E44" s="44">
        <v>0.42051281707639521</v>
      </c>
      <c r="F44" s="18">
        <f t="shared" si="0"/>
        <v>0.55651820254494688</v>
      </c>
    </row>
    <row r="45" spans="1:6" x14ac:dyDescent="0.35">
      <c r="A45" s="45" t="s">
        <v>152</v>
      </c>
      <c r="B45" s="52" t="s">
        <v>142</v>
      </c>
      <c r="C45" s="109">
        <f>YEAR(S3_currency!C45)</f>
        <v>2025</v>
      </c>
      <c r="D45" s="108">
        <f>_xlfn.XLOOKUP(C45,cpi!$A:$A,cpi!$C:$C)</f>
        <v>1</v>
      </c>
      <c r="E45" s="44">
        <v>7.7632212976222512E-2</v>
      </c>
      <c r="F45" s="18">
        <f t="shared" si="0"/>
        <v>7.7632212976222512E-2</v>
      </c>
    </row>
    <row r="46" spans="1:6" x14ac:dyDescent="0.35">
      <c r="A46" s="45" t="s">
        <v>153</v>
      </c>
      <c r="B46" s="52" t="s">
        <v>129</v>
      </c>
      <c r="C46" s="109">
        <f>YEAR(S3_currency!C46)</f>
        <v>2011</v>
      </c>
      <c r="D46" s="108">
        <f>_xlfn.XLOOKUP(C46,cpi!$A:$A,cpi!$C:$C)</f>
        <v>0.69666642222230812</v>
      </c>
      <c r="E46" s="44">
        <v>0.10917458982736447</v>
      </c>
      <c r="F46" s="18">
        <f t="shared" si="0"/>
        <v>0.15670999253718385</v>
      </c>
    </row>
    <row r="47" spans="1:6" x14ac:dyDescent="0.35">
      <c r="A47" s="45" t="s">
        <v>153</v>
      </c>
      <c r="B47" s="52" t="s">
        <v>47</v>
      </c>
      <c r="C47" s="109">
        <f>YEAR(S3_currency!C47)</f>
        <v>2021</v>
      </c>
      <c r="D47" s="108">
        <f>_xlfn.XLOOKUP(C47,cpi!$A:$A,cpi!$C:$C)</f>
        <v>0.83806988137898908</v>
      </c>
      <c r="E47" s="44">
        <v>7.4116002362717648E-2</v>
      </c>
      <c r="F47" s="18">
        <f t="shared" si="0"/>
        <v>8.8436542118378744E-2</v>
      </c>
    </row>
    <row r="48" spans="1:6" x14ac:dyDescent="0.35">
      <c r="A48" s="45" t="s">
        <v>154</v>
      </c>
      <c r="B48" s="52" t="s">
        <v>122</v>
      </c>
      <c r="C48" s="109">
        <f>YEAR(S3_currency!C48)</f>
        <v>2021</v>
      </c>
      <c r="D48" s="108">
        <f>_xlfn.XLOOKUP(C48,cpi!$A:$A,cpi!$C:$C)</f>
        <v>0.83806988137898908</v>
      </c>
      <c r="E48" s="44">
        <v>8.3747268072918005E-2</v>
      </c>
      <c r="F48" s="18">
        <f t="shared" si="0"/>
        <v>9.9928740948329223E-2</v>
      </c>
    </row>
    <row r="49" spans="1:6" x14ac:dyDescent="0.35">
      <c r="A49" s="45" t="s">
        <v>155</v>
      </c>
      <c r="B49" s="52" t="s">
        <v>122</v>
      </c>
      <c r="C49" s="109">
        <f>YEAR(S3_currency!C49)</f>
        <v>2015</v>
      </c>
      <c r="D49" s="108">
        <f>_xlfn.XLOOKUP(C49,cpi!$A:$A,cpi!$C:$C)</f>
        <v>0.75561376996008089</v>
      </c>
      <c r="E49" s="44">
        <v>0.30250674762285773</v>
      </c>
      <c r="F49" s="18">
        <f t="shared" si="0"/>
        <v>0.40034573170740279</v>
      </c>
    </row>
    <row r="50" spans="1:6" x14ac:dyDescent="0.35">
      <c r="A50" s="45" t="s">
        <v>156</v>
      </c>
      <c r="B50" s="52" t="s">
        <v>47</v>
      </c>
      <c r="C50" s="109">
        <f>YEAR(S3_currency!C50)</f>
        <v>2017</v>
      </c>
      <c r="D50" s="108">
        <f>_xlfn.XLOOKUP(C50,cpi!$A:$A,cpi!$C:$C)</f>
        <v>0.7801751648508195</v>
      </c>
      <c r="E50" s="44">
        <v>0.31071025333883429</v>
      </c>
      <c r="F50" s="18">
        <f t="shared" si="0"/>
        <v>0.39825704192756056</v>
      </c>
    </row>
    <row r="51" spans="1:6" x14ac:dyDescent="0.35">
      <c r="A51" s="45" t="s">
        <v>156</v>
      </c>
      <c r="B51" s="52" t="s">
        <v>137</v>
      </c>
      <c r="C51" s="109">
        <f>YEAR(S3_currency!C51)</f>
        <v>2017</v>
      </c>
      <c r="D51" s="108">
        <f>_xlfn.XLOOKUP(C51,cpi!$A:$A,cpi!$C:$C)</f>
        <v>0.7801751648508195</v>
      </c>
      <c r="E51" s="44">
        <v>0.15365940374247619</v>
      </c>
      <c r="F51" s="18">
        <f t="shared" si="0"/>
        <v>0.1969550053183993</v>
      </c>
    </row>
    <row r="52" spans="1:6" x14ac:dyDescent="0.35">
      <c r="A52" s="45" t="s">
        <v>157</v>
      </c>
      <c r="B52" s="52" t="s">
        <v>47</v>
      </c>
      <c r="C52" s="109">
        <f>YEAR(S3_currency!C52)</f>
        <v>2020</v>
      </c>
      <c r="D52" s="108">
        <f>_xlfn.XLOOKUP(C52,cpi!$A:$A,cpi!$C:$C)</f>
        <v>0.81473655623278729</v>
      </c>
      <c r="E52" s="44">
        <v>9.1354922838539715E-2</v>
      </c>
      <c r="F52" s="18">
        <f t="shared" si="0"/>
        <v>0.11212817461014686</v>
      </c>
    </row>
    <row r="53" spans="1:6" x14ac:dyDescent="0.35">
      <c r="A53" s="45" t="s">
        <v>158</v>
      </c>
      <c r="B53" s="52" t="s">
        <v>47</v>
      </c>
      <c r="C53" s="109">
        <f>YEAR(S3_currency!C53)</f>
        <v>2021</v>
      </c>
      <c r="D53" s="108">
        <f>_xlfn.XLOOKUP(C53,cpi!$A:$A,cpi!$C:$C)</f>
        <v>0.83806988137898908</v>
      </c>
      <c r="E53" s="44">
        <v>7.1724275488586273E-2</v>
      </c>
      <c r="F53" s="18">
        <f t="shared" si="0"/>
        <v>8.5582690754342203E-2</v>
      </c>
    </row>
    <row r="54" spans="1:6" x14ac:dyDescent="0.35">
      <c r="A54" s="45" t="s">
        <v>159</v>
      </c>
      <c r="B54" s="52" t="s">
        <v>122</v>
      </c>
      <c r="C54" s="109">
        <f>YEAR(S3_currency!C54)</f>
        <v>2011</v>
      </c>
      <c r="D54" s="108">
        <f>_xlfn.XLOOKUP(C54,cpi!$A:$A,cpi!$C:$C)</f>
        <v>0.69666642222230812</v>
      </c>
      <c r="E54" s="44">
        <v>0.12969933607214496</v>
      </c>
      <c r="F54" s="18">
        <f t="shared" si="0"/>
        <v>0.1861713611205989</v>
      </c>
    </row>
    <row r="55" spans="1:6" x14ac:dyDescent="0.35">
      <c r="A55" s="45" t="s">
        <v>160</v>
      </c>
      <c r="B55" s="52" t="s">
        <v>129</v>
      </c>
      <c r="C55" s="109">
        <f>YEAR(S3_currency!C55)</f>
        <v>2011</v>
      </c>
      <c r="D55" s="108">
        <f>_xlfn.XLOOKUP(C55,cpi!$A:$A,cpi!$C:$C)</f>
        <v>0.69666642222230812</v>
      </c>
      <c r="E55" s="44">
        <v>0.10267207012343749</v>
      </c>
      <c r="F55" s="18">
        <f t="shared" si="0"/>
        <v>0.14737622892161517</v>
      </c>
    </row>
    <row r="56" spans="1:6" x14ac:dyDescent="0.35">
      <c r="A56" s="45" t="s">
        <v>160</v>
      </c>
      <c r="B56" s="52" t="s">
        <v>47</v>
      </c>
      <c r="C56" s="109">
        <f>YEAR(S3_currency!C56)</f>
        <v>2021</v>
      </c>
      <c r="D56" s="108">
        <f>_xlfn.XLOOKUP(C56,cpi!$A:$A,cpi!$C:$C)</f>
        <v>0.83806988137898908</v>
      </c>
      <c r="E56" s="44">
        <v>8.2045970297500756E-2</v>
      </c>
      <c r="F56" s="18">
        <f t="shared" si="0"/>
        <v>9.7898721956812818E-2</v>
      </c>
    </row>
    <row r="57" spans="1:6" x14ac:dyDescent="0.35">
      <c r="A57" s="45" t="s">
        <v>161</v>
      </c>
      <c r="B57" s="52" t="s">
        <v>122</v>
      </c>
      <c r="C57" s="109">
        <f>YEAR(S3_currency!C57)</f>
        <v>2011</v>
      </c>
      <c r="D57" s="108">
        <f>_xlfn.XLOOKUP(C57,cpi!$A:$A,cpi!$C:$C)</f>
        <v>0.69666642222230812</v>
      </c>
      <c r="E57" s="44">
        <v>5.5808147333073085E-2</v>
      </c>
      <c r="F57" s="18">
        <f t="shared" si="0"/>
        <v>8.0107416624228461E-2</v>
      </c>
    </row>
    <row r="58" spans="1:6" x14ac:dyDescent="0.35">
      <c r="A58" s="45" t="s">
        <v>161</v>
      </c>
      <c r="B58" s="52" t="s">
        <v>47</v>
      </c>
      <c r="C58" s="109">
        <f>YEAR(S3_currency!C58)</f>
        <v>2018</v>
      </c>
      <c r="D58" s="108">
        <f>_xlfn.XLOOKUP(C58,cpi!$A:$A,cpi!$C:$C)</f>
        <v>0.79508744032019651</v>
      </c>
      <c r="E58" s="44">
        <v>0.10892105921393311</v>
      </c>
      <c r="F58" s="18">
        <f t="shared" si="0"/>
        <v>0.13699255413979194</v>
      </c>
    </row>
    <row r="59" spans="1:6" x14ac:dyDescent="0.35">
      <c r="A59" s="45" t="s">
        <v>161</v>
      </c>
      <c r="B59" s="52" t="s">
        <v>137</v>
      </c>
      <c r="C59" s="109">
        <f>YEAR(S3_currency!C59)</f>
        <v>2023</v>
      </c>
      <c r="D59" s="108">
        <f>_xlfn.XLOOKUP(C59,cpi!$A:$A,cpi!$C:$C)</f>
        <v>0.9433330023392974</v>
      </c>
      <c r="E59" s="44">
        <v>4.5856338678471671E-2</v>
      </c>
      <c r="F59" s="18">
        <f t="shared" si="0"/>
        <v>4.8610976786305729E-2</v>
      </c>
    </row>
    <row r="60" spans="1:6" x14ac:dyDescent="0.35">
      <c r="A60" s="45" t="s">
        <v>162</v>
      </c>
      <c r="B60" s="52" t="s">
        <v>120</v>
      </c>
      <c r="C60" s="109">
        <f>YEAR(S3_currency!C60)</f>
        <v>2019</v>
      </c>
      <c r="D60" s="108">
        <f>_xlfn.XLOOKUP(C60,cpi!$A:$A,cpi!$C:$C)</f>
        <v>0.80789445337036725</v>
      </c>
      <c r="E60" s="44">
        <v>4.3271674342686327E-2</v>
      </c>
      <c r="F60" s="18">
        <f t="shared" si="0"/>
        <v>5.35610489243563E-2</v>
      </c>
    </row>
    <row r="61" spans="1:6" x14ac:dyDescent="0.35">
      <c r="A61" s="45" t="s">
        <v>163</v>
      </c>
      <c r="B61" s="52" t="s">
        <v>137</v>
      </c>
      <c r="C61" s="109">
        <f>YEAR(S3_currency!C61)</f>
        <v>2015</v>
      </c>
      <c r="D61" s="108">
        <f>_xlfn.XLOOKUP(C61,cpi!$A:$A,cpi!$C:$C)</f>
        <v>0.75561376996008089</v>
      </c>
      <c r="E61" s="44">
        <v>0.71346519222902582</v>
      </c>
      <c r="F61" s="18">
        <f t="shared" si="0"/>
        <v>0.94421941551795463</v>
      </c>
    </row>
    <row r="62" spans="1:6" x14ac:dyDescent="0.35">
      <c r="A62" s="45" t="s">
        <v>163</v>
      </c>
      <c r="B62" s="52" t="s">
        <v>47</v>
      </c>
      <c r="C62" s="109">
        <f>YEAR(S3_currency!C62)</f>
        <v>2020</v>
      </c>
      <c r="D62" s="108">
        <f>_xlfn.XLOOKUP(C62,cpi!$A:$A,cpi!$C:$C)</f>
        <v>0.81473655623278729</v>
      </c>
      <c r="E62" s="44">
        <v>0.24409023310691655</v>
      </c>
      <c r="F62" s="18">
        <f t="shared" si="0"/>
        <v>0.29959406048447257</v>
      </c>
    </row>
    <row r="63" spans="1:6" x14ac:dyDescent="0.35">
      <c r="A63" s="45" t="s">
        <v>164</v>
      </c>
      <c r="B63" s="52" t="s">
        <v>129</v>
      </c>
      <c r="C63" s="109">
        <f>YEAR(S3_currency!C63)</f>
        <v>2015</v>
      </c>
      <c r="D63" s="108">
        <f>_xlfn.XLOOKUP(C63,cpi!$A:$A,cpi!$C:$C)</f>
        <v>0.75561376996008089</v>
      </c>
      <c r="E63" s="44">
        <v>0.10403987190530481</v>
      </c>
      <c r="F63" s="18">
        <f t="shared" si="0"/>
        <v>0.13768922171812889</v>
      </c>
    </row>
    <row r="64" spans="1:6" x14ac:dyDescent="0.35">
      <c r="A64" s="45" t="s">
        <v>165</v>
      </c>
      <c r="B64" s="52" t="s">
        <v>122</v>
      </c>
      <c r="C64" s="109">
        <f>YEAR(S3_currency!C64)</f>
        <v>2013</v>
      </c>
      <c r="D64" s="108">
        <f>_xlfn.XLOOKUP(C64,cpi!$A:$A,cpi!$C:$C)</f>
        <v>0.7263155346261283</v>
      </c>
      <c r="E64" s="44">
        <v>8.16122718365139E-2</v>
      </c>
      <c r="F64" s="18">
        <f t="shared" si="0"/>
        <v>0.11236476151996928</v>
      </c>
    </row>
    <row r="65" spans="1:6" x14ac:dyDescent="0.35">
      <c r="A65" s="45" t="s">
        <v>165</v>
      </c>
      <c r="B65" s="52" t="s">
        <v>47</v>
      </c>
      <c r="C65" s="109">
        <f>YEAR(S3_currency!C65)</f>
        <v>2021</v>
      </c>
      <c r="D65" s="108">
        <f>_xlfn.XLOOKUP(C65,cpi!$A:$A,cpi!$C:$C)</f>
        <v>0.83806988137898908</v>
      </c>
      <c r="E65" s="44">
        <v>4.3692547377516572E-2</v>
      </c>
      <c r="F65" s="18">
        <f t="shared" si="0"/>
        <v>5.2134730466179439E-2</v>
      </c>
    </row>
    <row r="66" spans="1:6" x14ac:dyDescent="0.35">
      <c r="A66" s="45" t="s">
        <v>166</v>
      </c>
      <c r="B66" s="52" t="s">
        <v>125</v>
      </c>
      <c r="C66" s="109">
        <f>YEAR(S3_currency!C66)</f>
        <v>2017</v>
      </c>
      <c r="D66" s="108">
        <f>_xlfn.XLOOKUP(C66,cpi!$A:$A,cpi!$C:$C)</f>
        <v>0.7801751648508195</v>
      </c>
      <c r="E66" s="44">
        <v>0.16723453314121176</v>
      </c>
      <c r="F66" s="18">
        <f t="shared" si="0"/>
        <v>0.21435510982099687</v>
      </c>
    </row>
    <row r="67" spans="1:6" x14ac:dyDescent="0.35">
      <c r="A67" s="45" t="s">
        <v>167</v>
      </c>
      <c r="B67" s="52" t="s">
        <v>47</v>
      </c>
      <c r="C67" s="109">
        <f>YEAR(S3_currency!C67)</f>
        <v>2017</v>
      </c>
      <c r="D67" s="108">
        <f>_xlfn.XLOOKUP(C67,cpi!$A:$A,cpi!$C:$C)</f>
        <v>0.7801751648508195</v>
      </c>
      <c r="E67" s="44">
        <v>5.3358803765185522E-2</v>
      </c>
      <c r="F67" s="18">
        <f t="shared" ref="F67:F68" si="1">E67/D67</f>
        <v>6.8393363656209794E-2</v>
      </c>
    </row>
    <row r="68" spans="1:6" x14ac:dyDescent="0.35">
      <c r="A68" s="45" t="s">
        <v>169</v>
      </c>
      <c r="B68" s="52" t="s">
        <v>47</v>
      </c>
      <c r="C68" s="109">
        <f>YEAR(S3_currency!C68)</f>
        <v>2025</v>
      </c>
      <c r="D68" s="108">
        <f>_xlfn.XLOOKUP(C68,cpi!$A:$A,cpi!$C:$C)</f>
        <v>1</v>
      </c>
      <c r="E68" s="44">
        <v>2.1732398311182583E-2</v>
      </c>
      <c r="F68" s="18">
        <f t="shared" si="1"/>
        <v>2.1732398311182583E-2</v>
      </c>
    </row>
    <row r="69" spans="1:6" x14ac:dyDescent="0.35">
      <c r="A69" s="45"/>
      <c r="B69" s="52"/>
      <c r="C69" s="53"/>
      <c r="D69" s="53"/>
      <c r="E69" s="44"/>
      <c r="F69" s="18"/>
    </row>
    <row r="70" spans="1:6" x14ac:dyDescent="0.35">
      <c r="A70" s="45"/>
      <c r="B70" s="52"/>
      <c r="C70" s="53"/>
      <c r="D70" s="53"/>
      <c r="E70" s="44"/>
      <c r="F70" s="18"/>
    </row>
    <row r="71" spans="1:6" x14ac:dyDescent="0.35">
      <c r="A71" s="45"/>
      <c r="B71" s="52"/>
      <c r="C71" s="53"/>
      <c r="D71" s="53"/>
      <c r="E71" s="44"/>
      <c r="F71" s="18"/>
    </row>
    <row r="72" spans="1:6" x14ac:dyDescent="0.35">
      <c r="A72" s="45"/>
      <c r="B72" s="52"/>
      <c r="C72" s="53"/>
      <c r="D72" s="53"/>
      <c r="E72" s="44"/>
      <c r="F72" s="44"/>
    </row>
    <row r="73" spans="1:6" x14ac:dyDescent="0.35">
      <c r="A73" s="45"/>
      <c r="B73" s="52"/>
      <c r="C73" s="53"/>
      <c r="D73" s="53"/>
      <c r="E73" s="44"/>
      <c r="F73" s="44"/>
    </row>
    <row r="74" spans="1:6" x14ac:dyDescent="0.35">
      <c r="A74" s="45"/>
      <c r="B74" s="52"/>
      <c r="C74" s="53"/>
      <c r="D74" s="53"/>
      <c r="E74" s="44"/>
      <c r="F74" s="44"/>
    </row>
    <row r="75" spans="1:6" x14ac:dyDescent="0.35">
      <c r="A75" s="45"/>
      <c r="B75" s="52"/>
      <c r="C75" s="53"/>
      <c r="D75" s="53"/>
      <c r="E75" s="44"/>
      <c r="F75" s="44"/>
    </row>
    <row r="76" spans="1:6" x14ac:dyDescent="0.35">
      <c r="A76" s="45"/>
      <c r="B76" s="52"/>
      <c r="C76" s="53"/>
      <c r="D76" s="53"/>
      <c r="E76" s="44"/>
      <c r="F76" s="44"/>
    </row>
    <row r="77" spans="1:6" x14ac:dyDescent="0.35">
      <c r="A77" s="45"/>
      <c r="B77" s="52"/>
      <c r="C77" s="53"/>
      <c r="D77" s="53"/>
      <c r="E77" s="44"/>
      <c r="F77" s="44"/>
    </row>
    <row r="78" spans="1:6" x14ac:dyDescent="0.35">
      <c r="A78" s="45"/>
      <c r="B78" s="52"/>
      <c r="C78" s="53"/>
      <c r="D78" s="53"/>
      <c r="E78" s="44"/>
      <c r="F78" s="44"/>
    </row>
    <row r="79" spans="1:6" x14ac:dyDescent="0.35">
      <c r="A79" s="45"/>
      <c r="B79" s="52"/>
      <c r="C79" s="53"/>
      <c r="D79" s="53"/>
      <c r="E79" s="44"/>
      <c r="F79" s="44"/>
    </row>
    <row r="80" spans="1:6" x14ac:dyDescent="0.35">
      <c r="A80" s="45"/>
      <c r="B80" s="52"/>
      <c r="C80" s="53"/>
      <c r="D80" s="53"/>
      <c r="E80" s="44"/>
      <c r="F80" s="44"/>
    </row>
    <row r="81" spans="1:6" x14ac:dyDescent="0.35">
      <c r="A81" s="45"/>
      <c r="B81" s="52"/>
      <c r="C81" s="53"/>
      <c r="D81" s="53"/>
      <c r="E81" s="44"/>
      <c r="F81" s="44"/>
    </row>
    <row r="82" spans="1:6" x14ac:dyDescent="0.35">
      <c r="A82" s="45"/>
      <c r="B82" s="52"/>
      <c r="C82" s="53"/>
      <c r="D82" s="53"/>
      <c r="E82" s="44"/>
      <c r="F82" s="44"/>
    </row>
    <row r="83" spans="1:6" x14ac:dyDescent="0.35">
      <c r="A83" s="45"/>
      <c r="B83" s="52"/>
      <c r="C83" s="53"/>
      <c r="D83" s="53"/>
      <c r="E83" s="44"/>
      <c r="F83" s="44"/>
    </row>
    <row r="84" spans="1:6" x14ac:dyDescent="0.35">
      <c r="A84" s="45"/>
      <c r="B84" s="52"/>
      <c r="C84" s="53"/>
      <c r="D84" s="53"/>
      <c r="E84" s="44"/>
      <c r="F84" s="44"/>
    </row>
    <row r="85" spans="1:6" x14ac:dyDescent="0.35">
      <c r="A85" s="45"/>
      <c r="B85" s="52"/>
      <c r="C85" s="53"/>
      <c r="D85" s="53"/>
      <c r="E85" s="44"/>
      <c r="F85" s="44"/>
    </row>
    <row r="86" spans="1:6" x14ac:dyDescent="0.35">
      <c r="A86" s="45"/>
      <c r="B86" s="52"/>
      <c r="C86" s="53"/>
      <c r="D86" s="53"/>
      <c r="E86" s="44"/>
      <c r="F86" s="44"/>
    </row>
    <row r="87" spans="1:6" x14ac:dyDescent="0.35">
      <c r="A87" s="45"/>
      <c r="B87" s="52"/>
      <c r="C87" s="53"/>
      <c r="D87" s="53"/>
      <c r="E87" s="44"/>
      <c r="F87" s="44"/>
    </row>
    <row r="88" spans="1:6" x14ac:dyDescent="0.35">
      <c r="A88" s="45"/>
      <c r="B88" s="52"/>
      <c r="C88" s="53"/>
      <c r="D88" s="53"/>
      <c r="E88" s="44"/>
      <c r="F88" s="44"/>
    </row>
    <row r="89" spans="1:6" x14ac:dyDescent="0.35">
      <c r="A89" s="45"/>
      <c r="B89" s="52"/>
      <c r="C89" s="53"/>
      <c r="D89" s="53"/>
      <c r="E89" s="44"/>
      <c r="F89" s="44"/>
    </row>
  </sheetData>
  <sheetProtection algorithmName="SHA-512" hashValue="XJlqIvZHVzRB5yoGxi6ucS1oox9KXxwgALEjM63pDLjKZeZ/m1jG4k6MJGMrT8c/3C2MWNhYFFch39M9qx8eYA==" saltValue="YYu8ajH0JK2Vyaa5wLXizg=="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D4FF5-26D3-4B2A-A0B1-1C980B561E95}">
  <sheetPr>
    <tabColor theme="9" tint="0.79998168889431442"/>
  </sheetPr>
  <dimension ref="A1:F3"/>
  <sheetViews>
    <sheetView workbookViewId="0">
      <pane ySplit="1" topLeftCell="A2" activePane="bottomLeft" state="frozen"/>
      <selection pane="bottomLeft"/>
    </sheetView>
  </sheetViews>
  <sheetFormatPr defaultRowHeight="14.5" x14ac:dyDescent="0.35"/>
  <cols>
    <col min="1" max="1" width="15" style="33" customWidth="1"/>
    <col min="2" max="2" width="12.1796875" style="33" customWidth="1"/>
    <col min="3" max="3" width="15.26953125" style="33" customWidth="1"/>
    <col min="4" max="4" width="12.54296875" style="33" customWidth="1"/>
    <col min="5" max="5" width="15.453125" style="33" customWidth="1"/>
  </cols>
  <sheetData>
    <row r="1" spans="1:6" s="73" customFormat="1" ht="40" customHeight="1" x14ac:dyDescent="0.35">
      <c r="A1" s="2" t="s">
        <v>91</v>
      </c>
      <c r="B1" s="2" t="s">
        <v>92</v>
      </c>
      <c r="C1" s="2" t="s">
        <v>109</v>
      </c>
      <c r="D1" s="2" t="s">
        <v>72</v>
      </c>
      <c r="E1" s="2" t="s">
        <v>105</v>
      </c>
      <c r="F1" s="64"/>
    </row>
    <row r="2" spans="1:6" x14ac:dyDescent="0.35">
      <c r="A2" s="63">
        <v>1.4310582210980717E-3</v>
      </c>
      <c r="B2" s="59" t="s">
        <v>69</v>
      </c>
      <c r="C2" s="59" t="s">
        <v>69</v>
      </c>
      <c r="D2" s="63" cm="1">
        <f t="array" ref="D2">MEDIAN(_xlfn._xlws.FILTER(S4_timing!$F:$F, S4_timing!$C:$C&lt;2018))</f>
        <v>0.15403429151239945</v>
      </c>
      <c r="E2" s="63" cm="1">
        <f t="array" ref="E2">MEDIAN(_xlfn._xlws.FILTER(S4_timing!$F:$F, S4_timing!$C:$C&gt;=2018))</f>
        <v>8.5582690754342203E-2</v>
      </c>
      <c r="F2" s="56"/>
    </row>
    <row r="3" spans="1:6" x14ac:dyDescent="0.35">
      <c r="A3" s="59"/>
      <c r="B3" s="59"/>
      <c r="C3" s="59"/>
      <c r="D3" s="59"/>
      <c r="E3" s="59"/>
      <c r="F3" s="56"/>
    </row>
  </sheetData>
  <sheetProtection algorithmName="SHA-512" hashValue="ZFk1FlqyXxB8+WbysAL12HdpGcN3Qa7JJp2F51NYxr+HtQ0ccyUZGZNuQDZz75hJzzUsoJjzfe0BEcFt0Xdw2Q==" saltValue="nGnG39tRvkZfqdITjHm7Ug=="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391EE-55DC-411E-B906-E014E50CDE82}">
  <sheetPr>
    <tabColor theme="9" tint="0.79998168889431442"/>
  </sheetPr>
  <dimension ref="A1:J82"/>
  <sheetViews>
    <sheetView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3" customWidth="1"/>
    <col min="2" max="2" width="22.6328125" style="3" customWidth="1"/>
    <col min="3" max="3" width="17.54296875" style="3" customWidth="1"/>
    <col min="4" max="5" width="17.6328125" style="32" customWidth="1"/>
    <col min="6" max="7" width="15.81640625" style="32" customWidth="1"/>
    <col min="9" max="16384" width="8.7265625" style="3"/>
  </cols>
  <sheetData>
    <row r="1" spans="1:9" ht="40" customHeight="1" x14ac:dyDescent="0.35">
      <c r="A1" s="1" t="s">
        <v>39</v>
      </c>
      <c r="B1" s="2" t="s">
        <v>40</v>
      </c>
      <c r="C1" s="19" t="s">
        <v>41</v>
      </c>
      <c r="D1" s="2" t="s">
        <v>55</v>
      </c>
      <c r="E1" s="2" t="s">
        <v>57</v>
      </c>
      <c r="F1" s="2" t="s">
        <v>54</v>
      </c>
      <c r="G1" s="2" t="s">
        <v>56</v>
      </c>
      <c r="I1" s="20"/>
    </row>
    <row r="2" spans="1:9" x14ac:dyDescent="0.35">
      <c r="A2" s="3" t="s">
        <v>116</v>
      </c>
      <c r="B2" s="7" t="s">
        <v>47</v>
      </c>
      <c r="C2" s="17">
        <v>41395</v>
      </c>
      <c r="D2" s="78">
        <v>3.0105735261575308</v>
      </c>
      <c r="E2" s="18">
        <v>1</v>
      </c>
      <c r="F2" s="104">
        <v>55728.017403571932</v>
      </c>
      <c r="G2" s="18">
        <v>1</v>
      </c>
    </row>
    <row r="3" spans="1:9" x14ac:dyDescent="0.35">
      <c r="A3" s="3" t="s">
        <v>116</v>
      </c>
      <c r="B3" s="7" t="s">
        <v>47</v>
      </c>
      <c r="C3" s="17">
        <v>42826</v>
      </c>
      <c r="D3" s="18">
        <v>3.1971560136349098</v>
      </c>
      <c r="E3" s="18">
        <v>1</v>
      </c>
      <c r="F3" s="104">
        <v>57750.64822216882</v>
      </c>
      <c r="G3" s="18">
        <v>1</v>
      </c>
    </row>
    <row r="4" spans="1:9" x14ac:dyDescent="0.35">
      <c r="A4" s="3" t="s">
        <v>116</v>
      </c>
      <c r="B4" s="7" t="s">
        <v>118</v>
      </c>
      <c r="C4" s="17">
        <v>44531</v>
      </c>
      <c r="D4" s="18">
        <v>3.3392284471439231</v>
      </c>
      <c r="E4" s="18">
        <v>1</v>
      </c>
      <c r="F4" s="104">
        <v>59276.503107196957</v>
      </c>
      <c r="G4" s="18">
        <v>1</v>
      </c>
    </row>
    <row r="5" spans="1:9" x14ac:dyDescent="0.35">
      <c r="A5" s="3" t="s">
        <v>119</v>
      </c>
      <c r="B5" s="7" t="s">
        <v>120</v>
      </c>
      <c r="C5" s="17">
        <v>44085</v>
      </c>
      <c r="D5" s="18">
        <v>108.05700436257877</v>
      </c>
      <c r="E5" s="18">
        <v>3.0858961628430628E-2</v>
      </c>
      <c r="F5" s="104">
        <v>43428.69831372342</v>
      </c>
      <c r="G5" s="18">
        <v>0.74706016941663922</v>
      </c>
    </row>
    <row r="6" spans="1:9" x14ac:dyDescent="0.35">
      <c r="A6" s="3" t="s">
        <v>121</v>
      </c>
      <c r="B6" s="7" t="s">
        <v>122</v>
      </c>
      <c r="C6" s="17">
        <v>41579</v>
      </c>
      <c r="D6" s="18">
        <v>367.89658128111296</v>
      </c>
      <c r="E6" s="18">
        <v>8.1832060403331814E-3</v>
      </c>
      <c r="F6" s="104">
        <v>40007.899789141084</v>
      </c>
      <c r="G6" s="18">
        <v>0.71791356759404013</v>
      </c>
    </row>
    <row r="7" spans="1:9" x14ac:dyDescent="0.35">
      <c r="A7" s="3" t="s">
        <v>121</v>
      </c>
      <c r="B7" s="7" t="s">
        <v>123</v>
      </c>
      <c r="C7" s="17">
        <v>44713</v>
      </c>
      <c r="D7" s="18">
        <v>383.03305568308519</v>
      </c>
      <c r="E7" s="18">
        <v>8.8295208639557945E-3</v>
      </c>
      <c r="F7" s="104">
        <v>44596.785998116553</v>
      </c>
      <c r="G7" s="18">
        <v>0.73097732427931772</v>
      </c>
    </row>
    <row r="8" spans="1:9" x14ac:dyDescent="0.35">
      <c r="A8" s="3" t="s">
        <v>124</v>
      </c>
      <c r="B8" s="7" t="s">
        <v>47</v>
      </c>
      <c r="C8" s="17">
        <v>41683</v>
      </c>
      <c r="D8" s="18">
        <v>3.9522291338327986</v>
      </c>
      <c r="E8" s="18">
        <v>0.77318765981690074</v>
      </c>
      <c r="F8" s="104">
        <v>43643.235644004708</v>
      </c>
      <c r="G8" s="18">
        <v>0.77480736584545007</v>
      </c>
    </row>
    <row r="9" spans="1:9" x14ac:dyDescent="0.35">
      <c r="A9" s="3" t="s">
        <v>124</v>
      </c>
      <c r="B9" s="7" t="s">
        <v>125</v>
      </c>
      <c r="C9" s="17">
        <v>43556</v>
      </c>
      <c r="D9" s="18">
        <v>4.1958750065528312</v>
      </c>
      <c r="E9" s="18">
        <v>0.78497346974999016</v>
      </c>
      <c r="F9" s="104">
        <v>45100.291506926165</v>
      </c>
      <c r="G9" s="18">
        <v>0.76538812678710388</v>
      </c>
    </row>
    <row r="10" spans="1:9" x14ac:dyDescent="0.35">
      <c r="A10" s="3" t="s">
        <v>126</v>
      </c>
      <c r="B10" s="7" t="s">
        <v>120</v>
      </c>
      <c r="C10" s="17">
        <v>44243</v>
      </c>
      <c r="D10" s="18">
        <v>26.167446727242407</v>
      </c>
      <c r="E10" s="18">
        <v>0.1276100217935103</v>
      </c>
      <c r="F10" s="104">
        <v>14051.471363067683</v>
      </c>
      <c r="G10" s="18">
        <v>0.23704960020426116</v>
      </c>
    </row>
    <row r="11" spans="1:9" x14ac:dyDescent="0.35">
      <c r="A11" s="3" t="s">
        <v>127</v>
      </c>
      <c r="B11" s="7" t="s">
        <v>47</v>
      </c>
      <c r="C11" s="17">
        <v>44409</v>
      </c>
      <c r="D11" s="18">
        <v>69.317030021443884</v>
      </c>
      <c r="E11" s="18">
        <v>4.8173276410009215E-2</v>
      </c>
      <c r="F11" s="104">
        <v>15394.470732808459</v>
      </c>
      <c r="G11" s="18">
        <v>0.25970612174892899</v>
      </c>
    </row>
    <row r="12" spans="1:9" x14ac:dyDescent="0.35">
      <c r="A12" s="3" t="s">
        <v>127</v>
      </c>
      <c r="B12" s="7" t="s">
        <v>129</v>
      </c>
      <c r="C12" s="17">
        <v>44986</v>
      </c>
      <c r="D12" s="18">
        <v>68.972230164403143</v>
      </c>
      <c r="E12" s="18">
        <v>5.0249105363011713E-2</v>
      </c>
      <c r="F12" s="104">
        <v>17147.166022662281</v>
      </c>
      <c r="G12" s="18">
        <v>0.27837132019566896</v>
      </c>
    </row>
    <row r="13" spans="1:9" x14ac:dyDescent="0.35">
      <c r="A13" s="3" t="s">
        <v>130</v>
      </c>
      <c r="B13" s="7" t="s">
        <v>122</v>
      </c>
      <c r="C13" s="17">
        <v>41597</v>
      </c>
      <c r="D13" s="18">
        <v>136.15995855995857</v>
      </c>
      <c r="E13" s="18">
        <v>2.2110564353850129E-2</v>
      </c>
      <c r="F13" s="104">
        <v>16759.7808635642</v>
      </c>
      <c r="G13" s="18">
        <v>0.30074245674654071</v>
      </c>
    </row>
    <row r="14" spans="1:9" x14ac:dyDescent="0.35">
      <c r="A14" s="3" t="s">
        <v>130</v>
      </c>
      <c r="B14" s="7" t="s">
        <v>47</v>
      </c>
      <c r="C14" s="17">
        <v>44136</v>
      </c>
      <c r="D14" s="18">
        <v>138.57592884216837</v>
      </c>
      <c r="E14" s="18">
        <v>2.4062815087502337E-2</v>
      </c>
      <c r="F14" s="104">
        <v>19233.146954982902</v>
      </c>
      <c r="G14" s="18">
        <v>0.33084846151293174</v>
      </c>
    </row>
    <row r="15" spans="1:9" x14ac:dyDescent="0.35">
      <c r="A15" s="3" t="s">
        <v>131</v>
      </c>
      <c r="B15" s="7" t="s">
        <v>122</v>
      </c>
      <c r="C15" s="17">
        <v>41061</v>
      </c>
      <c r="D15" s="18">
        <v>139.7893</v>
      </c>
      <c r="E15" s="18">
        <v>2.1169004850020386E-2</v>
      </c>
      <c r="F15" s="104">
        <v>51470.689845426961</v>
      </c>
      <c r="G15" s="18">
        <v>0.93146850623241184</v>
      </c>
    </row>
    <row r="16" spans="1:9" x14ac:dyDescent="0.35">
      <c r="A16" s="3" t="s">
        <v>132</v>
      </c>
      <c r="B16" s="7" t="s">
        <v>47</v>
      </c>
      <c r="C16" s="17">
        <v>44866</v>
      </c>
      <c r="D16" s="18">
        <v>31.566580856541073</v>
      </c>
      <c r="E16" s="18">
        <v>0.10713857075964377</v>
      </c>
      <c r="F16" s="104">
        <v>21080.653140900893</v>
      </c>
      <c r="G16" s="18">
        <v>0.34552892281625219</v>
      </c>
    </row>
    <row r="17" spans="1:7" x14ac:dyDescent="0.35">
      <c r="A17" s="3" t="s">
        <v>133</v>
      </c>
      <c r="B17" s="7" t="s">
        <v>122</v>
      </c>
      <c r="C17" s="17">
        <v>41577</v>
      </c>
      <c r="D17" s="18">
        <v>17.897831452170195</v>
      </c>
      <c r="E17" s="18">
        <v>0.16820884330053767</v>
      </c>
      <c r="F17" s="104">
        <v>42883.638498641718</v>
      </c>
      <c r="G17" s="18">
        <v>0.76951667216305919</v>
      </c>
    </row>
    <row r="18" spans="1:7" x14ac:dyDescent="0.35">
      <c r="A18" s="3" t="s">
        <v>133</v>
      </c>
      <c r="B18" s="7" t="s">
        <v>47</v>
      </c>
      <c r="C18" s="17">
        <v>42698</v>
      </c>
      <c r="D18" s="18">
        <v>18.082007831265834</v>
      </c>
      <c r="E18" s="18">
        <v>0.17392623429522552</v>
      </c>
      <c r="F18" s="104">
        <v>43529.676161696894</v>
      </c>
      <c r="G18" s="18">
        <v>0.75834264105188476</v>
      </c>
    </row>
    <row r="19" spans="1:7" x14ac:dyDescent="0.35">
      <c r="A19" s="3" t="s">
        <v>134</v>
      </c>
      <c r="B19" s="7" t="s">
        <v>47</v>
      </c>
      <c r="C19" s="17">
        <v>42332</v>
      </c>
      <c r="D19" s="18">
        <v>121.53670211503095</v>
      </c>
      <c r="E19" s="18">
        <v>2.5507624795955582E-2</v>
      </c>
      <c r="F19" s="104">
        <v>36702.432373337935</v>
      </c>
      <c r="G19" s="18">
        <v>0.64686397731758871</v>
      </c>
    </row>
    <row r="20" spans="1:7" x14ac:dyDescent="0.35">
      <c r="A20" s="3" t="s">
        <v>135</v>
      </c>
      <c r="B20" s="7" t="s">
        <v>122</v>
      </c>
      <c r="C20" s="17">
        <v>40299</v>
      </c>
      <c r="D20" s="18">
        <v>234.60690822503372</v>
      </c>
      <c r="E20" s="18">
        <v>1.222410118148342E-2</v>
      </c>
      <c r="F20" s="104">
        <v>38517.439788017604</v>
      </c>
      <c r="G20" s="18">
        <v>0.71889312187425691</v>
      </c>
    </row>
    <row r="21" spans="1:7" x14ac:dyDescent="0.35">
      <c r="A21" s="3" t="s">
        <v>135</v>
      </c>
      <c r="B21" s="7" t="s">
        <v>123</v>
      </c>
      <c r="C21" s="17">
        <v>42174</v>
      </c>
      <c r="D21" s="18">
        <v>234.1529868715244</v>
      </c>
      <c r="E21" s="78">
        <v>1.3239688452870378E-2</v>
      </c>
      <c r="F21" s="104">
        <v>41911.010985105371</v>
      </c>
      <c r="G21" s="78">
        <v>0.73866284892117084</v>
      </c>
    </row>
    <row r="22" spans="1:7" x14ac:dyDescent="0.35">
      <c r="A22" s="3" t="s">
        <v>136</v>
      </c>
      <c r="B22" s="7" t="s">
        <v>137</v>
      </c>
      <c r="C22" s="17">
        <v>40817</v>
      </c>
      <c r="D22" s="18">
        <v>86.151272304111714</v>
      </c>
      <c r="E22" s="18">
        <v>3.3754422105975533E-2</v>
      </c>
      <c r="F22" s="104">
        <v>19448.255802524982</v>
      </c>
      <c r="G22" s="18">
        <v>0.35941171677038913</v>
      </c>
    </row>
    <row r="23" spans="1:7" x14ac:dyDescent="0.35">
      <c r="A23" s="3" t="s">
        <v>136</v>
      </c>
      <c r="B23" s="7" t="s">
        <v>122</v>
      </c>
      <c r="C23" s="17">
        <v>41913</v>
      </c>
      <c r="D23" s="18">
        <v>84.502816136539948</v>
      </c>
      <c r="E23" s="18">
        <v>3.6162283516217517E-2</v>
      </c>
      <c r="F23" s="104">
        <v>17903.525244001194</v>
      </c>
      <c r="G23" s="18">
        <v>0.31784497709572679</v>
      </c>
    </row>
    <row r="24" spans="1:7" x14ac:dyDescent="0.35">
      <c r="A24" s="3" t="s">
        <v>136</v>
      </c>
      <c r="B24" s="7" t="s">
        <v>47</v>
      </c>
      <c r="C24" s="17">
        <v>44166</v>
      </c>
      <c r="D24" s="18">
        <v>82.999216446858028</v>
      </c>
      <c r="E24" s="18">
        <v>4.0175402781579016E-2</v>
      </c>
      <c r="F24" s="104">
        <v>17486.951333322981</v>
      </c>
      <c r="G24" s="18">
        <v>0.30081041645046597</v>
      </c>
    </row>
    <row r="25" spans="1:7" x14ac:dyDescent="0.35">
      <c r="A25" s="3" t="s">
        <v>138</v>
      </c>
      <c r="B25" s="7" t="s">
        <v>139</v>
      </c>
      <c r="C25" s="17">
        <v>40603</v>
      </c>
      <c r="D25" s="18">
        <v>6734.8571428571431</v>
      </c>
      <c r="E25" s="18">
        <v>4.3178145410314745E-4</v>
      </c>
      <c r="F25" s="104">
        <v>39656.343726293679</v>
      </c>
      <c r="G25" s="18">
        <v>0.73286544172528767</v>
      </c>
    </row>
    <row r="26" spans="1:7" x14ac:dyDescent="0.35">
      <c r="A26" s="3" t="s">
        <v>138</v>
      </c>
      <c r="B26" s="7" t="s">
        <v>137</v>
      </c>
      <c r="C26" s="17">
        <v>43435</v>
      </c>
      <c r="D26" s="18">
        <v>7097.7142857142853</v>
      </c>
      <c r="E26" s="18">
        <v>4.5723803259196087E-4</v>
      </c>
      <c r="F26" s="104">
        <v>45280.505188894778</v>
      </c>
      <c r="G26" s="18">
        <v>0.77361865859920742</v>
      </c>
    </row>
    <row r="27" spans="1:7" x14ac:dyDescent="0.35">
      <c r="A27" s="3" t="s">
        <v>138</v>
      </c>
      <c r="B27" s="7" t="s">
        <v>47</v>
      </c>
      <c r="C27" s="17">
        <v>44470</v>
      </c>
      <c r="D27" s="18">
        <v>7060.0952380952385</v>
      </c>
      <c r="E27" s="18">
        <v>4.729721532828532E-4</v>
      </c>
      <c r="F27" s="104">
        <v>44530.948347305501</v>
      </c>
      <c r="G27" s="18">
        <v>0.75124114974823553</v>
      </c>
    </row>
    <row r="28" spans="1:7" x14ac:dyDescent="0.35">
      <c r="A28" s="3" t="s">
        <v>138</v>
      </c>
      <c r="B28" s="7" t="s">
        <v>48</v>
      </c>
      <c r="C28" s="17">
        <v>44496</v>
      </c>
      <c r="D28" s="18">
        <v>7060.0952380952385</v>
      </c>
      <c r="E28" s="18">
        <v>4.729721532828532E-4</v>
      </c>
      <c r="F28" s="104">
        <v>44530.948347305501</v>
      </c>
      <c r="G28" s="18">
        <v>0.75124114974823553</v>
      </c>
    </row>
    <row r="29" spans="1:7" x14ac:dyDescent="0.35">
      <c r="A29" s="3" t="s">
        <v>138</v>
      </c>
      <c r="B29" s="7" t="s">
        <v>139</v>
      </c>
      <c r="C29" s="17">
        <v>45597</v>
      </c>
      <c r="D29" s="18">
        <v>7165.8095238095239</v>
      </c>
      <c r="E29" s="18">
        <v>4.9367434473083203E-4</v>
      </c>
      <c r="F29" s="104">
        <v>44724.537137059269</v>
      </c>
      <c r="G29" s="18">
        <v>0.73065105807274666</v>
      </c>
    </row>
    <row r="30" spans="1:7" x14ac:dyDescent="0.35">
      <c r="A30" s="3" t="s">
        <v>140</v>
      </c>
      <c r="B30" s="7" t="s">
        <v>120</v>
      </c>
      <c r="C30" s="17">
        <v>43896</v>
      </c>
      <c r="D30" s="18">
        <v>106.83923953539338</v>
      </c>
      <c r="E30" s="18">
        <v>3.1210695300796551E-2</v>
      </c>
      <c r="F30" s="104">
        <v>14664.297119538538</v>
      </c>
      <c r="G30" s="18">
        <v>0.25225513809693417</v>
      </c>
    </row>
    <row r="31" spans="1:7" x14ac:dyDescent="0.35">
      <c r="A31" s="3" t="s">
        <v>140</v>
      </c>
      <c r="B31" s="7" t="s">
        <v>137</v>
      </c>
      <c r="C31" s="17">
        <v>44197</v>
      </c>
      <c r="D31" s="18">
        <v>106.39810431733508</v>
      </c>
      <c r="E31" s="18">
        <v>3.1384285167192341E-2</v>
      </c>
      <c r="F31" s="104">
        <v>15787.953542756264</v>
      </c>
      <c r="G31" s="18">
        <v>0.26634421254919466</v>
      </c>
    </row>
    <row r="32" spans="1:7" x14ac:dyDescent="0.35">
      <c r="A32" s="3" t="s">
        <v>141</v>
      </c>
      <c r="B32" s="7" t="s">
        <v>142</v>
      </c>
      <c r="C32" s="17">
        <v>42887</v>
      </c>
      <c r="D32" s="18">
        <v>3.4254364089775562</v>
      </c>
      <c r="E32" s="18">
        <v>0.93335728120821115</v>
      </c>
      <c r="F32" s="104">
        <v>56501.457667053066</v>
      </c>
      <c r="G32" s="18">
        <v>0.97836923751383575</v>
      </c>
    </row>
    <row r="33" spans="1:7" x14ac:dyDescent="0.35">
      <c r="A33" s="3" t="s">
        <v>143</v>
      </c>
      <c r="B33" s="7" t="s">
        <v>122</v>
      </c>
      <c r="C33" s="17">
        <v>40787</v>
      </c>
      <c r="D33" s="18">
        <v>200.79754698733254</v>
      </c>
      <c r="E33" s="18">
        <v>1.4482180952655157E-2</v>
      </c>
      <c r="F33" s="104">
        <v>32039.503249431586</v>
      </c>
      <c r="G33" s="18">
        <v>0.59210311630380841</v>
      </c>
    </row>
    <row r="34" spans="1:7" x14ac:dyDescent="0.35">
      <c r="A34" s="3" t="s">
        <v>143</v>
      </c>
      <c r="B34" s="7" t="s">
        <v>47</v>
      </c>
      <c r="C34" s="17">
        <v>43374</v>
      </c>
      <c r="D34" s="18">
        <v>204.32222590440892</v>
      </c>
      <c r="E34" s="18">
        <v>1.5883464960968919E-2</v>
      </c>
      <c r="F34" s="104">
        <v>31819.397183006669</v>
      </c>
      <c r="G34" s="18">
        <v>0.54363526341994539</v>
      </c>
    </row>
    <row r="35" spans="1:7" x14ac:dyDescent="0.35">
      <c r="A35" s="3" t="s">
        <v>144</v>
      </c>
      <c r="B35" s="7" t="s">
        <v>120</v>
      </c>
      <c r="C35" s="17">
        <v>44531</v>
      </c>
      <c r="D35" s="18">
        <v>30.282661095934436</v>
      </c>
      <c r="E35" s="18">
        <v>0.11026865956612469</v>
      </c>
      <c r="F35" s="104">
        <v>16070.168003232235</v>
      </c>
      <c r="G35" s="18">
        <v>0.27110519617141693</v>
      </c>
    </row>
    <row r="36" spans="1:7" x14ac:dyDescent="0.35">
      <c r="A36" s="3" t="s">
        <v>145</v>
      </c>
      <c r="B36" s="7" t="s">
        <v>122</v>
      </c>
      <c r="C36" s="17">
        <v>41558</v>
      </c>
      <c r="D36" s="18">
        <v>47.190889509373754</v>
      </c>
      <c r="E36" s="18">
        <v>6.3795651183042992E-2</v>
      </c>
      <c r="F36" s="104">
        <v>13145.806930996938</v>
      </c>
      <c r="G36" s="18">
        <v>0.23589224134419587</v>
      </c>
    </row>
    <row r="37" spans="1:7" x14ac:dyDescent="0.35">
      <c r="A37" s="3" t="s">
        <v>145</v>
      </c>
      <c r="B37" s="7" t="s">
        <v>47</v>
      </c>
      <c r="C37" s="17">
        <v>44774</v>
      </c>
      <c r="D37" s="18">
        <v>45.230959683087342</v>
      </c>
      <c r="E37" s="18">
        <v>7.4771757672944777E-2</v>
      </c>
      <c r="F37" s="104">
        <v>18884.515253169826</v>
      </c>
      <c r="G37" s="18">
        <v>0.30953244995406237</v>
      </c>
    </row>
    <row r="38" spans="1:7" x14ac:dyDescent="0.35">
      <c r="A38" s="3" t="s">
        <v>146</v>
      </c>
      <c r="B38" s="7" t="s">
        <v>47</v>
      </c>
      <c r="C38" s="17">
        <v>44044</v>
      </c>
      <c r="D38" s="18">
        <v>244.87426489438562</v>
      </c>
      <c r="E38" s="18">
        <v>1.3617302548089984E-2</v>
      </c>
      <c r="F38" s="104">
        <v>105274.24717679959</v>
      </c>
      <c r="G38" s="18">
        <v>0.55220341235018955</v>
      </c>
    </row>
    <row r="39" spans="1:7" x14ac:dyDescent="0.35">
      <c r="A39" s="3" t="s">
        <v>147</v>
      </c>
      <c r="B39" s="7" t="s">
        <v>47</v>
      </c>
      <c r="C39" s="17">
        <v>45717</v>
      </c>
      <c r="D39" s="18">
        <v>83.171754795140501</v>
      </c>
      <c r="E39" s="18">
        <v>4.253338564090646E-2</v>
      </c>
      <c r="F39" s="104">
        <v>3872.5180021470246</v>
      </c>
      <c r="G39" s="18">
        <v>6.3264139928459084E-2</v>
      </c>
    </row>
    <row r="40" spans="1:7" x14ac:dyDescent="0.35">
      <c r="A40" s="3" t="s">
        <v>149</v>
      </c>
      <c r="B40" s="7" t="s">
        <v>120</v>
      </c>
      <c r="C40" s="17">
        <v>44034</v>
      </c>
      <c r="D40" s="18">
        <v>518.01306801306805</v>
      </c>
      <c r="E40" s="18">
        <v>6.4371483215629188E-3</v>
      </c>
      <c r="F40" s="104">
        <v>47086.580419270162</v>
      </c>
      <c r="G40" s="18">
        <v>0.80998303221430967</v>
      </c>
    </row>
    <row r="41" spans="1:7" x14ac:dyDescent="0.35">
      <c r="A41" s="3" t="s">
        <v>150</v>
      </c>
      <c r="B41" s="7" t="s">
        <v>47</v>
      </c>
      <c r="C41" s="17">
        <v>41661</v>
      </c>
      <c r="D41" s="18">
        <v>17.152785689871255</v>
      </c>
      <c r="E41" s="18">
        <v>0.17815268320252034</v>
      </c>
      <c r="F41" s="104">
        <v>38056.264673255406</v>
      </c>
      <c r="G41" s="18">
        <v>0.67562071762781462</v>
      </c>
    </row>
    <row r="42" spans="1:7" x14ac:dyDescent="0.35">
      <c r="A42" s="3" t="s">
        <v>151</v>
      </c>
      <c r="B42" s="7" t="s">
        <v>137</v>
      </c>
      <c r="C42" s="17">
        <v>42856</v>
      </c>
      <c r="D42" s="18">
        <v>14.452576255124985</v>
      </c>
      <c r="E42" s="18">
        <v>0.22121703128888012</v>
      </c>
      <c r="F42" s="104">
        <v>76247.411644534091</v>
      </c>
      <c r="G42" s="18">
        <v>0.75741126126881131</v>
      </c>
    </row>
    <row r="43" spans="1:7" x14ac:dyDescent="0.35">
      <c r="A43" s="3" t="s">
        <v>151</v>
      </c>
      <c r="B43" s="7" t="s">
        <v>120</v>
      </c>
      <c r="C43" s="17">
        <v>43621</v>
      </c>
      <c r="D43" s="18">
        <v>14.64799750201318</v>
      </c>
      <c r="E43" s="18">
        <v>0.22485329903137741</v>
      </c>
      <c r="F43" s="104">
        <v>76712.287116034902</v>
      </c>
      <c r="G43" s="18">
        <v>0.76812640922975584</v>
      </c>
    </row>
    <row r="44" spans="1:7" x14ac:dyDescent="0.35">
      <c r="A44" s="3" t="s">
        <v>152</v>
      </c>
      <c r="B44" s="7" t="s">
        <v>122</v>
      </c>
      <c r="C44" s="17">
        <v>42293</v>
      </c>
      <c r="D44" s="18">
        <v>124.0615696136386</v>
      </c>
      <c r="E44" s="18">
        <v>2.4988500517465827E-2</v>
      </c>
      <c r="F44" s="104">
        <v>12637.522032440615</v>
      </c>
      <c r="G44" s="18">
        <v>0.22273068123086176</v>
      </c>
    </row>
    <row r="45" spans="1:7" x14ac:dyDescent="0.35">
      <c r="A45" s="3" t="s">
        <v>152</v>
      </c>
      <c r="B45" s="7" t="s">
        <v>142</v>
      </c>
      <c r="C45" s="17">
        <v>45717</v>
      </c>
      <c r="D45" s="18">
        <v>119.42470188506648</v>
      </c>
      <c r="E45" s="18">
        <v>2.9621814124662093E-2</v>
      </c>
      <c r="F45" s="104">
        <v>17984.38001091297</v>
      </c>
      <c r="G45" s="18">
        <v>0.29380530520611486</v>
      </c>
    </row>
    <row r="46" spans="1:7" x14ac:dyDescent="0.35">
      <c r="A46" s="3" t="s">
        <v>153</v>
      </c>
      <c r="B46" s="7" t="s">
        <v>129</v>
      </c>
      <c r="C46" s="17">
        <v>40878</v>
      </c>
      <c r="D46" s="18">
        <v>115.2697892783055</v>
      </c>
      <c r="E46" s="18">
        <v>2.5227654431629363E-2</v>
      </c>
      <c r="F46" s="104">
        <v>19389.639586883259</v>
      </c>
      <c r="G46" s="18">
        <v>0.3583284651457555</v>
      </c>
    </row>
    <row r="47" spans="1:7" x14ac:dyDescent="0.35">
      <c r="A47" s="3" t="s">
        <v>153</v>
      </c>
      <c r="B47" s="7" t="s">
        <v>47</v>
      </c>
      <c r="C47" s="17">
        <v>44470</v>
      </c>
      <c r="D47" s="18">
        <v>113.11351052774066</v>
      </c>
      <c r="E47" s="18">
        <v>2.9521039808281701E-2</v>
      </c>
      <c r="F47" s="104">
        <v>20747.699163354348</v>
      </c>
      <c r="G47" s="18">
        <v>0.35001557237331871</v>
      </c>
    </row>
    <row r="48" spans="1:7" x14ac:dyDescent="0.35">
      <c r="A48" s="3" t="s">
        <v>154</v>
      </c>
      <c r="B48" s="7" t="s">
        <v>122</v>
      </c>
      <c r="C48" s="17">
        <v>44501</v>
      </c>
      <c r="D48" s="18">
        <v>83.110478963838659</v>
      </c>
      <c r="E48" s="18">
        <v>4.017818798273104E-2</v>
      </c>
      <c r="F48" s="104">
        <v>11607.977117307484</v>
      </c>
      <c r="G48" s="18">
        <v>0.195827629985449</v>
      </c>
    </row>
    <row r="49" spans="1:10" x14ac:dyDescent="0.35">
      <c r="A49" s="3" t="s">
        <v>155</v>
      </c>
      <c r="B49" s="7" t="s">
        <v>122</v>
      </c>
      <c r="C49" s="17">
        <v>42309</v>
      </c>
      <c r="D49" s="18">
        <v>81.127178138577634</v>
      </c>
      <c r="E49" s="18">
        <v>3.82129967739364E-2</v>
      </c>
      <c r="F49" s="104">
        <v>5820.321557688796</v>
      </c>
      <c r="G49" s="18">
        <v>0.10258056778844139</v>
      </c>
    </row>
    <row r="50" spans="1:10" x14ac:dyDescent="0.35">
      <c r="A50" s="3" t="s">
        <v>156</v>
      </c>
      <c r="B50" s="7" t="s">
        <v>47</v>
      </c>
      <c r="C50" s="17">
        <v>42826</v>
      </c>
      <c r="D50" s="18">
        <v>7882.3778089887637</v>
      </c>
      <c r="E50" s="18">
        <v>4.0560806537197374E-4</v>
      </c>
      <c r="F50" s="104">
        <v>59485.301587392081</v>
      </c>
      <c r="G50" s="18">
        <v>0.97083895821432764</v>
      </c>
    </row>
    <row r="51" spans="1:10" x14ac:dyDescent="0.35">
      <c r="A51" s="3" t="s">
        <v>156</v>
      </c>
      <c r="B51" s="7" t="s">
        <v>137</v>
      </c>
      <c r="C51" s="17">
        <v>42826</v>
      </c>
      <c r="D51" s="18">
        <v>7882.3778089887637</v>
      </c>
      <c r="E51" s="18">
        <v>4.0560806537197374E-4</v>
      </c>
      <c r="F51" s="104">
        <v>59485.301587392081</v>
      </c>
      <c r="G51" s="18">
        <v>0.97083895821432764</v>
      </c>
    </row>
    <row r="52" spans="1:10" x14ac:dyDescent="0.35">
      <c r="A52" s="45" t="s">
        <v>157</v>
      </c>
      <c r="B52" s="52" t="s">
        <v>47</v>
      </c>
      <c r="C52" s="46">
        <v>44136</v>
      </c>
      <c r="D52" s="44">
        <v>113.53633527454242</v>
      </c>
      <c r="E52" s="44">
        <v>2.9369689828764978E-2</v>
      </c>
      <c r="F52" s="105">
        <v>17763.856384735176</v>
      </c>
      <c r="G52" s="44">
        <v>0.30557373523856213</v>
      </c>
      <c r="I52" s="45"/>
      <c r="J52" s="45"/>
    </row>
    <row r="53" spans="1:10" x14ac:dyDescent="0.35">
      <c r="A53" s="45" t="s">
        <v>158</v>
      </c>
      <c r="B53" s="52" t="s">
        <v>47</v>
      </c>
      <c r="C53" s="46">
        <v>44287</v>
      </c>
      <c r="D53" s="44">
        <v>104.68996444250213</v>
      </c>
      <c r="E53" s="44">
        <v>3.1896356684483311E-2</v>
      </c>
      <c r="F53" s="105">
        <v>24659.249938258243</v>
      </c>
      <c r="G53" s="44">
        <v>0.41600378979279368</v>
      </c>
      <c r="I53" s="45"/>
      <c r="J53" s="45"/>
    </row>
    <row r="54" spans="1:10" x14ac:dyDescent="0.35">
      <c r="A54" s="45" t="s">
        <v>159</v>
      </c>
      <c r="B54" s="52" t="s">
        <v>122</v>
      </c>
      <c r="C54" s="46">
        <v>40756</v>
      </c>
      <c r="D54" s="44">
        <v>513.80428027574851</v>
      </c>
      <c r="E54" s="44">
        <v>5.6597162031409472E-3</v>
      </c>
      <c r="F54" s="105">
        <v>26191.644261542089</v>
      </c>
      <c r="G54" s="44">
        <v>0.48403229187565394</v>
      </c>
      <c r="I54" s="45"/>
      <c r="J54" s="45"/>
    </row>
    <row r="55" spans="1:10" x14ac:dyDescent="0.35">
      <c r="A55" s="45" t="s">
        <v>160</v>
      </c>
      <c r="B55" s="52" t="s">
        <v>129</v>
      </c>
      <c r="C55" s="46">
        <v>40756</v>
      </c>
      <c r="D55" s="44">
        <v>93.507835880611353</v>
      </c>
      <c r="E55" s="44">
        <v>3.1098852656933226E-2</v>
      </c>
      <c r="F55" s="105">
        <v>25510.557967882938</v>
      </c>
      <c r="G55" s="44">
        <v>0.47144553877252809</v>
      </c>
      <c r="I55" s="45"/>
      <c r="J55" s="45"/>
    </row>
    <row r="56" spans="1:10" x14ac:dyDescent="0.35">
      <c r="A56" s="45" t="s">
        <v>160</v>
      </c>
      <c r="B56" s="52" t="s">
        <v>47</v>
      </c>
      <c r="C56" s="46">
        <v>44378</v>
      </c>
      <c r="D56" s="44">
        <v>94.882208796979697</v>
      </c>
      <c r="E56" s="44">
        <v>3.5193409696952775E-2</v>
      </c>
      <c r="F56" s="105">
        <v>26705.362913895937</v>
      </c>
      <c r="G56" s="44">
        <v>0.45052190183353696</v>
      </c>
      <c r="I56" s="45"/>
      <c r="J56" s="45"/>
    </row>
    <row r="57" spans="1:10" x14ac:dyDescent="0.35">
      <c r="A57" s="45" t="s">
        <v>161</v>
      </c>
      <c r="B57" s="52" t="s">
        <v>122</v>
      </c>
      <c r="C57" s="46">
        <v>40603</v>
      </c>
      <c r="D57" s="44">
        <v>23.197378011522076</v>
      </c>
      <c r="E57" s="44">
        <v>0.12535840942348903</v>
      </c>
      <c r="F57" s="105">
        <v>49355.689947727915</v>
      </c>
      <c r="G57" s="44">
        <v>0.91211332453766147</v>
      </c>
      <c r="I57" s="45"/>
      <c r="J57" s="45"/>
    </row>
    <row r="58" spans="1:10" x14ac:dyDescent="0.35">
      <c r="A58" s="45" t="s">
        <v>161</v>
      </c>
      <c r="B58" s="52" t="s">
        <v>47</v>
      </c>
      <c r="C58" s="46">
        <v>43435</v>
      </c>
      <c r="D58" s="44">
        <v>24.981458868837798</v>
      </c>
      <c r="E58" s="44">
        <v>0.12991014387667091</v>
      </c>
      <c r="F58" s="105">
        <v>52363.382912956811</v>
      </c>
      <c r="G58" s="44">
        <v>0.89462981651479823</v>
      </c>
      <c r="I58" s="45"/>
      <c r="J58" s="45"/>
    </row>
    <row r="59" spans="1:10" x14ac:dyDescent="0.35">
      <c r="A59" s="45" t="s">
        <v>161</v>
      </c>
      <c r="B59" s="52" t="s">
        <v>137</v>
      </c>
      <c r="C59" s="46">
        <v>45170</v>
      </c>
      <c r="D59" s="44">
        <v>25.870732665488116</v>
      </c>
      <c r="E59" s="44">
        <v>0.13396577922496952</v>
      </c>
      <c r="F59" s="105">
        <v>54557.129996126001</v>
      </c>
      <c r="G59" s="44">
        <v>0.88569389734936266</v>
      </c>
      <c r="I59" s="45"/>
      <c r="J59" s="45"/>
    </row>
    <row r="60" spans="1:10" x14ac:dyDescent="0.35">
      <c r="A60" s="45" t="s">
        <v>162</v>
      </c>
      <c r="B60" s="52" t="s">
        <v>120</v>
      </c>
      <c r="C60" s="46">
        <v>43503</v>
      </c>
      <c r="D60" s="44">
        <v>217.04278172182327</v>
      </c>
      <c r="E60" s="44">
        <v>1.5175121404186592E-2</v>
      </c>
      <c r="F60" s="105">
        <v>87123.660423425652</v>
      </c>
      <c r="G60" s="44">
        <v>0.67633445794018066</v>
      </c>
      <c r="I60" s="45"/>
      <c r="J60" s="45"/>
    </row>
    <row r="61" spans="1:10" x14ac:dyDescent="0.35">
      <c r="A61" s="45" t="s">
        <v>163</v>
      </c>
      <c r="B61" s="52" t="s">
        <v>137</v>
      </c>
      <c r="C61" s="46">
        <v>42339</v>
      </c>
      <c r="D61" s="44">
        <v>138.07433106931043</v>
      </c>
      <c r="E61" s="44">
        <v>2.2452490426564796E-2</v>
      </c>
      <c r="F61" s="105">
        <v>5688.8533539788423</v>
      </c>
      <c r="G61" s="44">
        <v>0.10026349941876032</v>
      </c>
      <c r="I61" s="45"/>
      <c r="J61" s="45"/>
    </row>
    <row r="62" spans="1:10" x14ac:dyDescent="0.35">
      <c r="A62" s="45" t="s">
        <v>163</v>
      </c>
      <c r="B62" s="52" t="s">
        <v>47</v>
      </c>
      <c r="C62" s="46">
        <v>43862</v>
      </c>
      <c r="D62" s="44">
        <v>140.22878506136351</v>
      </c>
      <c r="E62" s="44">
        <v>2.3779190198708521E-2</v>
      </c>
      <c r="F62" s="105">
        <v>6035.1862773707708</v>
      </c>
      <c r="G62" s="44">
        <v>0.10381723279532089</v>
      </c>
      <c r="I62" s="45"/>
      <c r="J62" s="45"/>
    </row>
    <row r="63" spans="1:10" x14ac:dyDescent="0.35">
      <c r="A63" s="45" t="s">
        <v>164</v>
      </c>
      <c r="B63" s="52" t="s">
        <v>129</v>
      </c>
      <c r="C63" s="46">
        <v>42217</v>
      </c>
      <c r="D63" s="44">
        <v>101.63127606772085</v>
      </c>
      <c r="E63" s="44">
        <v>3.0503529193339124E-2</v>
      </c>
      <c r="F63" s="105">
        <v>11049.995110094245</v>
      </c>
      <c r="G63" s="44">
        <v>0.19475122829864377</v>
      </c>
      <c r="I63" s="45"/>
      <c r="J63" s="45"/>
    </row>
    <row r="64" spans="1:10" x14ac:dyDescent="0.35">
      <c r="A64" s="45" t="s">
        <v>165</v>
      </c>
      <c r="B64" s="52" t="s">
        <v>122</v>
      </c>
      <c r="C64" s="46">
        <v>41325</v>
      </c>
      <c r="D64" s="44">
        <v>265.0695366428306</v>
      </c>
      <c r="E64" s="44">
        <v>1.1357674534339812E-2</v>
      </c>
      <c r="F64" s="105">
        <v>43274.337751963125</v>
      </c>
      <c r="G64" s="44">
        <v>0.77652749493272699</v>
      </c>
      <c r="I64" s="45"/>
      <c r="J64" s="45"/>
    </row>
    <row r="65" spans="1:10" x14ac:dyDescent="0.35">
      <c r="A65" s="45" t="s">
        <v>165</v>
      </c>
      <c r="B65" s="52" t="s">
        <v>47</v>
      </c>
      <c r="C65" s="46">
        <v>44256</v>
      </c>
      <c r="D65" s="44">
        <v>277.04828669449842</v>
      </c>
      <c r="E65" s="44">
        <v>1.2052875283889035E-2</v>
      </c>
      <c r="F65" s="105">
        <v>45902.833198644767</v>
      </c>
      <c r="G65" s="44">
        <v>0.77438497199527867</v>
      </c>
      <c r="I65" s="45"/>
      <c r="J65" s="45"/>
    </row>
    <row r="66" spans="1:10" x14ac:dyDescent="0.35">
      <c r="A66" s="45" t="s">
        <v>166</v>
      </c>
      <c r="B66" s="52" t="s">
        <v>125</v>
      </c>
      <c r="C66" s="46">
        <v>42795</v>
      </c>
      <c r="D66" s="44">
        <v>35.54249482367706</v>
      </c>
      <c r="E66" s="44">
        <v>8.9953055616824221E-2</v>
      </c>
      <c r="F66" s="105">
        <v>58435.970752183202</v>
      </c>
      <c r="G66" s="44">
        <v>0.98827224873322095</v>
      </c>
      <c r="I66" s="45"/>
      <c r="J66" s="45"/>
    </row>
    <row r="67" spans="1:10" x14ac:dyDescent="0.35">
      <c r="A67" s="45" t="s">
        <v>167</v>
      </c>
      <c r="B67" s="52" t="s">
        <v>47</v>
      </c>
      <c r="C67" s="46">
        <v>42979</v>
      </c>
      <c r="D67" s="44">
        <v>19.360290252542566</v>
      </c>
      <c r="E67" s="44">
        <v>0.16513988023578474</v>
      </c>
      <c r="F67" s="105">
        <v>17611.603670103217</v>
      </c>
      <c r="G67" s="44">
        <v>0.30495941105891566</v>
      </c>
      <c r="I67" s="45"/>
      <c r="J67" s="45"/>
    </row>
    <row r="68" spans="1:10" x14ac:dyDescent="0.35">
      <c r="A68" s="45" t="s">
        <v>169</v>
      </c>
      <c r="B68" s="52" t="s">
        <v>47</v>
      </c>
      <c r="C68" s="46">
        <v>45778</v>
      </c>
      <c r="D68" s="44">
        <v>322.20275086223677</v>
      </c>
      <c r="E68" s="44">
        <v>1.0979348598563556E-2</v>
      </c>
      <c r="F68" s="105">
        <v>4017.7460411155357</v>
      </c>
      <c r="G68" s="44">
        <v>6.5636685898224925E-2</v>
      </c>
      <c r="I68" s="45"/>
      <c r="J68" s="45"/>
    </row>
    <row r="69" spans="1:10" x14ac:dyDescent="0.35">
      <c r="A69" s="45"/>
      <c r="B69" s="52"/>
      <c r="C69" s="46"/>
      <c r="D69" s="44"/>
      <c r="E69" s="44"/>
      <c r="F69" s="105"/>
      <c r="G69" s="44"/>
      <c r="I69" s="45"/>
      <c r="J69" s="45"/>
    </row>
    <row r="70" spans="1:10" x14ac:dyDescent="0.35">
      <c r="A70" s="45"/>
      <c r="B70" s="52"/>
      <c r="C70" s="46"/>
      <c r="D70" s="44"/>
      <c r="E70" s="44"/>
      <c r="F70" s="105"/>
      <c r="G70" s="44"/>
      <c r="I70" s="45"/>
      <c r="J70" s="45"/>
    </row>
    <row r="71" spans="1:10" x14ac:dyDescent="0.35">
      <c r="A71" s="45"/>
      <c r="B71" s="52"/>
      <c r="C71" s="46"/>
      <c r="D71" s="44"/>
      <c r="E71" s="44"/>
      <c r="F71" s="105"/>
      <c r="G71" s="44"/>
      <c r="I71" s="45"/>
      <c r="J71" s="45"/>
    </row>
    <row r="72" spans="1:10" x14ac:dyDescent="0.35">
      <c r="A72" s="45"/>
      <c r="B72" s="52"/>
      <c r="C72" s="46"/>
      <c r="D72" s="44"/>
      <c r="E72" s="44"/>
      <c r="F72" s="105"/>
      <c r="G72" s="44"/>
      <c r="I72" s="45"/>
      <c r="J72" s="45"/>
    </row>
    <row r="73" spans="1:10" x14ac:dyDescent="0.35">
      <c r="A73" s="45"/>
      <c r="B73" s="52"/>
      <c r="C73" s="46"/>
      <c r="D73" s="44"/>
      <c r="E73" s="44"/>
      <c r="F73" s="105"/>
      <c r="G73" s="44"/>
      <c r="I73" s="45"/>
      <c r="J73" s="45"/>
    </row>
    <row r="74" spans="1:10" x14ac:dyDescent="0.35">
      <c r="A74" s="45"/>
      <c r="B74" s="52"/>
      <c r="C74" s="46"/>
      <c r="D74" s="44"/>
      <c r="E74" s="44"/>
      <c r="F74" s="105"/>
      <c r="G74" s="44"/>
      <c r="I74" s="45"/>
      <c r="J74" s="45"/>
    </row>
    <row r="75" spans="1:10" x14ac:dyDescent="0.35">
      <c r="A75" s="45"/>
      <c r="B75" s="52"/>
      <c r="C75" s="46"/>
      <c r="D75" s="44"/>
      <c r="E75" s="44"/>
      <c r="F75" s="105"/>
      <c r="G75" s="44"/>
      <c r="I75" s="45"/>
      <c r="J75" s="45"/>
    </row>
    <row r="76" spans="1:10" x14ac:dyDescent="0.35">
      <c r="A76" s="45"/>
      <c r="B76" s="52"/>
      <c r="C76" s="46"/>
      <c r="D76" s="44"/>
      <c r="E76" s="44"/>
      <c r="F76" s="105"/>
      <c r="G76" s="44"/>
      <c r="I76" s="45"/>
      <c r="J76" s="45"/>
    </row>
    <row r="77" spans="1:10" x14ac:dyDescent="0.35">
      <c r="A77" s="45"/>
      <c r="B77" s="52"/>
      <c r="C77" s="46"/>
      <c r="D77" s="44"/>
      <c r="E77" s="44"/>
      <c r="F77" s="105"/>
      <c r="G77" s="44"/>
      <c r="I77" s="45"/>
      <c r="J77" s="45"/>
    </row>
    <row r="78" spans="1:10" x14ac:dyDescent="0.35">
      <c r="A78" s="45"/>
      <c r="B78" s="52"/>
      <c r="C78" s="46"/>
      <c r="D78" s="44"/>
      <c r="E78" s="44"/>
      <c r="F78" s="105"/>
      <c r="G78" s="44"/>
      <c r="I78" s="45"/>
      <c r="J78" s="45"/>
    </row>
    <row r="79" spans="1:10" x14ac:dyDescent="0.35">
      <c r="A79" s="45"/>
      <c r="B79" s="52"/>
      <c r="C79" s="46"/>
      <c r="D79" s="44"/>
      <c r="E79" s="44"/>
      <c r="F79" s="105"/>
      <c r="G79" s="44"/>
      <c r="I79" s="45"/>
      <c r="J79" s="45"/>
    </row>
    <row r="80" spans="1:10" x14ac:dyDescent="0.35">
      <c r="A80" s="45"/>
      <c r="B80" s="52"/>
      <c r="C80" s="46"/>
      <c r="D80" s="44"/>
      <c r="E80" s="44"/>
      <c r="F80" s="105"/>
      <c r="G80" s="44"/>
      <c r="I80" s="45"/>
      <c r="J80" s="45"/>
    </row>
    <row r="81" spans="1:10" x14ac:dyDescent="0.35">
      <c r="A81" s="45"/>
      <c r="B81" s="52"/>
      <c r="C81" s="46"/>
      <c r="D81" s="44"/>
      <c r="E81" s="44"/>
      <c r="F81" s="105"/>
      <c r="G81" s="44"/>
      <c r="I81" s="45"/>
      <c r="J81" s="45"/>
    </row>
    <row r="82" spans="1:10" x14ac:dyDescent="0.35">
      <c r="A82" s="45"/>
      <c r="B82" s="52"/>
      <c r="C82" s="46"/>
      <c r="D82" s="44"/>
      <c r="E82" s="44"/>
      <c r="F82" s="105"/>
      <c r="G82" s="44"/>
      <c r="I82" s="45"/>
      <c r="J82" s="45"/>
    </row>
  </sheetData>
  <sheetProtection algorithmName="SHA-512" hashValue="Cy3R2OS8k5MpaSJvIgRoPuRfcnnz/oKLZlV39hb4y8WWZG55okgHbQkjC+Wxp4PFEdhXZGBVo2xJlZA7rqwXnQ==" saltValue="jKSSwLRlhk2nUXI6EBXFr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D2992-04BD-4792-BA90-1294D00D5A7C}">
  <sheetPr>
    <tabColor theme="9" tint="0.79998168889431442"/>
  </sheetPr>
  <dimension ref="A1:F78"/>
  <sheetViews>
    <sheetView zoomScaleNormal="100" workbookViewId="0">
      <pane xSplit="3" ySplit="1" topLeftCell="D2" activePane="bottomRight" state="frozen"/>
      <selection activeCell="B1" sqref="B1:B1048576"/>
      <selection pane="topRight" activeCell="B1" sqref="B1:B1048576"/>
      <selection pane="bottomLeft" activeCell="B1" sqref="B1:B1048576"/>
      <selection pane="bottomRight"/>
    </sheetView>
  </sheetViews>
  <sheetFormatPr defaultColWidth="8.7265625" defaultRowHeight="14.5" x14ac:dyDescent="0.35"/>
  <cols>
    <col min="1" max="1" width="20.6328125" style="56" customWidth="1"/>
    <col min="2" max="2" width="22.6328125" style="56" customWidth="1"/>
    <col min="3" max="3" width="17.54296875" style="56" customWidth="1"/>
    <col min="4" max="4" width="20.6328125" style="56" customWidth="1"/>
    <col min="5" max="5" width="18.26953125" style="56" customWidth="1"/>
    <col min="6" max="6" width="22.6328125" style="56" customWidth="1"/>
    <col min="7" max="16384" width="8.7265625" style="56"/>
  </cols>
  <sheetData>
    <row r="1" spans="1:6" ht="40" customHeight="1" x14ac:dyDescent="0.35">
      <c r="A1" s="1" t="s">
        <v>39</v>
      </c>
      <c r="B1" s="2" t="s">
        <v>40</v>
      </c>
      <c r="C1" s="19" t="s">
        <v>41</v>
      </c>
      <c r="D1" s="2" t="s">
        <v>75</v>
      </c>
      <c r="E1" s="2" t="s">
        <v>110</v>
      </c>
      <c r="F1" s="2" t="s">
        <v>111</v>
      </c>
    </row>
    <row r="2" spans="1:6" x14ac:dyDescent="0.35">
      <c r="A2" s="56" t="s">
        <v>116</v>
      </c>
      <c r="B2" s="59" t="s">
        <v>118</v>
      </c>
      <c r="C2" s="69">
        <v>44531</v>
      </c>
      <c r="D2" s="77">
        <v>0.14002451107319197</v>
      </c>
      <c r="E2" s="54">
        <v>0.14002451107319197</v>
      </c>
      <c r="F2" s="54">
        <v>0.14002451107319197</v>
      </c>
    </row>
    <row r="3" spans="1:6" x14ac:dyDescent="0.35">
      <c r="A3" s="56" t="s">
        <v>119</v>
      </c>
      <c r="B3" s="59" t="s">
        <v>120</v>
      </c>
      <c r="C3" s="69">
        <v>44085</v>
      </c>
      <c r="D3" s="77">
        <v>2.3306584541382461E-2</v>
      </c>
      <c r="E3" s="54" t="s">
        <v>170</v>
      </c>
      <c r="F3" s="54">
        <v>2.3306584541382461E-2</v>
      </c>
    </row>
    <row r="4" spans="1:6" x14ac:dyDescent="0.35">
      <c r="A4" s="56" t="s">
        <v>121</v>
      </c>
      <c r="B4" s="59" t="s">
        <v>123</v>
      </c>
      <c r="C4" s="69">
        <v>44713</v>
      </c>
      <c r="D4" s="77">
        <v>8.4522457003770562E-2</v>
      </c>
      <c r="E4" s="54" t="s">
        <v>170</v>
      </c>
      <c r="F4" s="54">
        <v>8.4522457003770562E-2</v>
      </c>
    </row>
    <row r="5" spans="1:6" x14ac:dyDescent="0.35">
      <c r="A5" s="56" t="s">
        <v>124</v>
      </c>
      <c r="B5" s="59" t="s">
        <v>125</v>
      </c>
      <c r="C5" s="69">
        <v>43556</v>
      </c>
      <c r="D5" s="77">
        <v>0.20353941446134952</v>
      </c>
      <c r="E5" s="54">
        <v>0.20353941446134952</v>
      </c>
      <c r="F5" s="54">
        <v>0.20353941446134952</v>
      </c>
    </row>
    <row r="6" spans="1:6" x14ac:dyDescent="0.35">
      <c r="A6" s="56" t="s">
        <v>126</v>
      </c>
      <c r="B6" s="59" t="s">
        <v>120</v>
      </c>
      <c r="C6" s="69">
        <v>44243</v>
      </c>
      <c r="D6" s="77">
        <v>5.2685001994354753E-2</v>
      </c>
      <c r="E6" s="54">
        <v>5.2685001994354753E-2</v>
      </c>
      <c r="F6" s="54" t="s">
        <v>170</v>
      </c>
    </row>
    <row r="7" spans="1:6" x14ac:dyDescent="0.35">
      <c r="A7" s="56" t="s">
        <v>127</v>
      </c>
      <c r="B7" s="59" t="s">
        <v>47</v>
      </c>
      <c r="C7" s="69">
        <v>44409</v>
      </c>
      <c r="D7" s="77">
        <v>4.5508617187464961E-2</v>
      </c>
      <c r="E7" s="54" t="s">
        <v>170</v>
      </c>
      <c r="F7" s="54" t="s">
        <v>170</v>
      </c>
    </row>
    <row r="8" spans="1:6" x14ac:dyDescent="0.35">
      <c r="A8" s="56" t="s">
        <v>127</v>
      </c>
      <c r="B8" s="59" t="s">
        <v>129</v>
      </c>
      <c r="C8" s="69">
        <v>44986</v>
      </c>
      <c r="D8" s="77">
        <v>9.817557255315848E-2</v>
      </c>
      <c r="E8" s="54" t="s">
        <v>170</v>
      </c>
      <c r="F8" s="54" t="s">
        <v>170</v>
      </c>
    </row>
    <row r="9" spans="1:6" x14ac:dyDescent="0.35">
      <c r="A9" s="56" t="s">
        <v>130</v>
      </c>
      <c r="B9" s="59" t="s">
        <v>47</v>
      </c>
      <c r="C9" s="69">
        <v>44136</v>
      </c>
      <c r="D9" s="77">
        <v>0.11863677889135794</v>
      </c>
      <c r="E9" s="54" t="s">
        <v>170</v>
      </c>
      <c r="F9" s="54" t="s">
        <v>170</v>
      </c>
    </row>
    <row r="10" spans="1:6" x14ac:dyDescent="0.35">
      <c r="A10" s="56" t="s">
        <v>132</v>
      </c>
      <c r="B10" s="59" t="s">
        <v>47</v>
      </c>
      <c r="C10" s="69">
        <v>44866</v>
      </c>
      <c r="D10" s="77">
        <v>1.7830093835628773E-2</v>
      </c>
      <c r="E10" s="54">
        <v>1.7830093835628773E-2</v>
      </c>
      <c r="F10" s="54" t="s">
        <v>170</v>
      </c>
    </row>
    <row r="11" spans="1:6" x14ac:dyDescent="0.35">
      <c r="A11" s="56" t="s">
        <v>136</v>
      </c>
      <c r="B11" s="59" t="s">
        <v>47</v>
      </c>
      <c r="C11" s="69">
        <v>44166</v>
      </c>
      <c r="D11" s="77">
        <v>8.6681155148800884E-2</v>
      </c>
      <c r="E11" s="54" t="s">
        <v>170</v>
      </c>
      <c r="F11" s="54" t="s">
        <v>170</v>
      </c>
    </row>
    <row r="12" spans="1:6" x14ac:dyDescent="0.35">
      <c r="A12" s="56" t="s">
        <v>138</v>
      </c>
      <c r="B12" s="59" t="s">
        <v>137</v>
      </c>
      <c r="C12" s="69">
        <v>43435</v>
      </c>
      <c r="D12" s="77">
        <v>0.23518893084205497</v>
      </c>
      <c r="E12" s="54" t="s">
        <v>170</v>
      </c>
      <c r="F12" s="54">
        <v>0.23518893084205497</v>
      </c>
    </row>
    <row r="13" spans="1:6" x14ac:dyDescent="0.35">
      <c r="A13" s="56" t="s">
        <v>138</v>
      </c>
      <c r="B13" s="59" t="s">
        <v>47</v>
      </c>
      <c r="C13" s="69">
        <v>44470</v>
      </c>
      <c r="D13" s="77">
        <v>2.9124115628627312E-2</v>
      </c>
      <c r="E13" s="54" t="s">
        <v>170</v>
      </c>
      <c r="F13" s="54">
        <v>2.9124115628627312E-2</v>
      </c>
    </row>
    <row r="14" spans="1:6" x14ac:dyDescent="0.35">
      <c r="A14" s="56" t="s">
        <v>138</v>
      </c>
      <c r="B14" s="59" t="s">
        <v>48</v>
      </c>
      <c r="C14" s="69">
        <v>44496</v>
      </c>
      <c r="D14" s="77">
        <v>2.4968489388458515E-2</v>
      </c>
      <c r="E14" s="54" t="s">
        <v>170</v>
      </c>
      <c r="F14" s="54">
        <v>2.4968489388458515E-2</v>
      </c>
    </row>
    <row r="15" spans="1:6" x14ac:dyDescent="0.35">
      <c r="A15" s="56" t="s">
        <v>138</v>
      </c>
      <c r="B15" s="59" t="s">
        <v>139</v>
      </c>
      <c r="C15" s="69">
        <v>45597</v>
      </c>
      <c r="D15" s="77">
        <v>6.9800390354375047E-2</v>
      </c>
      <c r="E15" s="54" t="s">
        <v>170</v>
      </c>
      <c r="F15" s="54">
        <v>6.9800390354375047E-2</v>
      </c>
    </row>
    <row r="16" spans="1:6" x14ac:dyDescent="0.35">
      <c r="A16" s="56" t="s">
        <v>140</v>
      </c>
      <c r="B16" s="59" t="s">
        <v>120</v>
      </c>
      <c r="C16" s="69">
        <v>43896</v>
      </c>
      <c r="D16" s="77">
        <v>0.19072910775134319</v>
      </c>
      <c r="E16" s="54" t="s">
        <v>170</v>
      </c>
      <c r="F16" s="54" t="s">
        <v>170</v>
      </c>
    </row>
    <row r="17" spans="1:6" x14ac:dyDescent="0.35">
      <c r="A17" s="56" t="s">
        <v>140</v>
      </c>
      <c r="B17" s="59" t="s">
        <v>137</v>
      </c>
      <c r="C17" s="69">
        <v>44197</v>
      </c>
      <c r="D17" s="77">
        <v>0.16466326004595205</v>
      </c>
      <c r="E17" s="54" t="s">
        <v>170</v>
      </c>
      <c r="F17" s="54" t="s">
        <v>170</v>
      </c>
    </row>
    <row r="18" spans="1:6" x14ac:dyDescent="0.35">
      <c r="A18" s="56" t="s">
        <v>143</v>
      </c>
      <c r="B18" s="59" t="s">
        <v>47</v>
      </c>
      <c r="C18" s="69">
        <v>43374</v>
      </c>
      <c r="D18" s="77">
        <v>0.12023570113728434</v>
      </c>
      <c r="E18" s="54" t="s">
        <v>170</v>
      </c>
      <c r="F18" s="54" t="s">
        <v>170</v>
      </c>
    </row>
    <row r="19" spans="1:6" x14ac:dyDescent="0.35">
      <c r="A19" s="56" t="s">
        <v>144</v>
      </c>
      <c r="B19" s="59" t="s">
        <v>120</v>
      </c>
      <c r="C19" s="69">
        <v>44531</v>
      </c>
      <c r="D19" s="77">
        <v>2.7184022935262973E-2</v>
      </c>
      <c r="E19" s="54">
        <v>2.7184022935262973E-2</v>
      </c>
      <c r="F19" s="54" t="s">
        <v>170</v>
      </c>
    </row>
    <row r="20" spans="1:6" x14ac:dyDescent="0.35">
      <c r="A20" s="56" t="s">
        <v>145</v>
      </c>
      <c r="B20" s="59" t="s">
        <v>47</v>
      </c>
      <c r="C20" s="69">
        <v>44774</v>
      </c>
      <c r="D20" s="77">
        <v>8.288841601753133E-2</v>
      </c>
      <c r="E20" s="54" t="s">
        <v>170</v>
      </c>
      <c r="F20" s="54" t="s">
        <v>170</v>
      </c>
    </row>
    <row r="21" spans="1:6" x14ac:dyDescent="0.35">
      <c r="A21" s="56" t="s">
        <v>146</v>
      </c>
      <c r="B21" s="59" t="s">
        <v>47</v>
      </c>
      <c r="C21" s="69">
        <v>44044</v>
      </c>
      <c r="D21" s="77">
        <v>0.10370812268698151</v>
      </c>
      <c r="E21" s="54" t="s">
        <v>170</v>
      </c>
      <c r="F21" s="54" t="s">
        <v>170</v>
      </c>
    </row>
    <row r="22" spans="1:6" x14ac:dyDescent="0.35">
      <c r="A22" s="56" t="s">
        <v>147</v>
      </c>
      <c r="B22" s="59" t="s">
        <v>47</v>
      </c>
      <c r="C22" s="69">
        <v>45717</v>
      </c>
      <c r="D22" s="77">
        <v>4.6065336431499668E-2</v>
      </c>
      <c r="E22" s="54" t="s">
        <v>170</v>
      </c>
      <c r="F22" s="54" t="s">
        <v>170</v>
      </c>
    </row>
    <row r="23" spans="1:6" x14ac:dyDescent="0.35">
      <c r="A23" s="56" t="s">
        <v>149</v>
      </c>
      <c r="B23" s="59" t="s">
        <v>120</v>
      </c>
      <c r="C23" s="69">
        <v>44034</v>
      </c>
      <c r="D23" s="77">
        <v>0.10317927823244377</v>
      </c>
      <c r="E23" s="54" t="s">
        <v>170</v>
      </c>
      <c r="F23" s="54">
        <v>0.10317927823244377</v>
      </c>
    </row>
    <row r="24" spans="1:6" x14ac:dyDescent="0.35">
      <c r="A24" s="56" t="s">
        <v>151</v>
      </c>
      <c r="B24" s="59" t="s">
        <v>120</v>
      </c>
      <c r="C24" s="69">
        <v>43621</v>
      </c>
      <c r="D24" s="77">
        <v>5.5271816121121031E-2</v>
      </c>
      <c r="E24" s="54">
        <v>5.5271816121121031E-2</v>
      </c>
      <c r="F24" s="54">
        <v>5.5271816121121031E-2</v>
      </c>
    </row>
    <row r="25" spans="1:6" x14ac:dyDescent="0.35">
      <c r="A25" s="56" t="s">
        <v>152</v>
      </c>
      <c r="B25" s="59" t="s">
        <v>142</v>
      </c>
      <c r="C25" s="69">
        <v>45717</v>
      </c>
      <c r="D25" s="77">
        <v>7.7632212976222512E-2</v>
      </c>
      <c r="E25" s="54" t="s">
        <v>170</v>
      </c>
      <c r="F25" s="54" t="s">
        <v>170</v>
      </c>
    </row>
    <row r="26" spans="1:6" x14ac:dyDescent="0.35">
      <c r="A26" s="56" t="s">
        <v>153</v>
      </c>
      <c r="B26" s="59" t="s">
        <v>47</v>
      </c>
      <c r="C26" s="69">
        <v>44470</v>
      </c>
      <c r="D26" s="77">
        <v>8.8436542118378744E-2</v>
      </c>
      <c r="E26" s="54" t="s">
        <v>170</v>
      </c>
      <c r="F26" s="54" t="s">
        <v>170</v>
      </c>
    </row>
    <row r="27" spans="1:6" x14ac:dyDescent="0.35">
      <c r="A27" s="56" t="s">
        <v>154</v>
      </c>
      <c r="B27" s="59" t="s">
        <v>122</v>
      </c>
      <c r="C27" s="69">
        <v>44501</v>
      </c>
      <c r="D27" s="77">
        <v>9.9928740948329223E-2</v>
      </c>
      <c r="E27" s="54" t="s">
        <v>170</v>
      </c>
      <c r="F27" s="54" t="s">
        <v>170</v>
      </c>
    </row>
    <row r="28" spans="1:6" x14ac:dyDescent="0.35">
      <c r="A28" s="56" t="s">
        <v>157</v>
      </c>
      <c r="B28" s="59" t="s">
        <v>47</v>
      </c>
      <c r="C28" s="69">
        <v>44136</v>
      </c>
      <c r="D28" s="77">
        <v>0.11212817461014686</v>
      </c>
      <c r="E28" s="54" t="s">
        <v>170</v>
      </c>
      <c r="F28" s="54" t="s">
        <v>170</v>
      </c>
    </row>
    <row r="29" spans="1:6" x14ac:dyDescent="0.35">
      <c r="A29" s="56" t="s">
        <v>158</v>
      </c>
      <c r="B29" s="59" t="s">
        <v>47</v>
      </c>
      <c r="C29" s="69">
        <v>44287</v>
      </c>
      <c r="D29" s="77">
        <v>8.5582690754342203E-2</v>
      </c>
      <c r="E29" s="54" t="s">
        <v>170</v>
      </c>
      <c r="F29" s="54" t="s">
        <v>170</v>
      </c>
    </row>
    <row r="30" spans="1:6" x14ac:dyDescent="0.35">
      <c r="A30" s="56" t="s">
        <v>160</v>
      </c>
      <c r="B30" s="59" t="s">
        <v>47</v>
      </c>
      <c r="C30" s="69">
        <v>44378</v>
      </c>
      <c r="D30" s="77">
        <v>9.7898721956812818E-2</v>
      </c>
      <c r="E30" s="54" t="s">
        <v>170</v>
      </c>
      <c r="F30" s="54" t="s">
        <v>170</v>
      </c>
    </row>
    <row r="31" spans="1:6" x14ac:dyDescent="0.35">
      <c r="A31" s="56" t="s">
        <v>161</v>
      </c>
      <c r="B31" s="59" t="s">
        <v>47</v>
      </c>
      <c r="C31" s="69">
        <v>43435</v>
      </c>
      <c r="D31" s="77">
        <v>0.13699255413979194</v>
      </c>
      <c r="E31" s="54">
        <v>0.13699255413979194</v>
      </c>
      <c r="F31" s="54">
        <v>0.13699255413979194</v>
      </c>
    </row>
    <row r="32" spans="1:6" x14ac:dyDescent="0.35">
      <c r="A32" s="56" t="s">
        <v>161</v>
      </c>
      <c r="B32" s="59" t="s">
        <v>137</v>
      </c>
      <c r="C32" s="69">
        <v>45170</v>
      </c>
      <c r="D32" s="77">
        <v>4.8610976786305729E-2</v>
      </c>
      <c r="E32" s="54">
        <v>4.8610976786305729E-2</v>
      </c>
      <c r="F32" s="54">
        <v>4.8610976786305729E-2</v>
      </c>
    </row>
    <row r="33" spans="1:6" x14ac:dyDescent="0.35">
      <c r="A33" s="56" t="s">
        <v>162</v>
      </c>
      <c r="B33" s="59" t="s">
        <v>120</v>
      </c>
      <c r="C33" s="69">
        <v>43503</v>
      </c>
      <c r="D33" s="77">
        <v>5.35610489243563E-2</v>
      </c>
      <c r="E33" s="54" t="s">
        <v>170</v>
      </c>
      <c r="F33" s="54" t="s">
        <v>170</v>
      </c>
    </row>
    <row r="34" spans="1:6" x14ac:dyDescent="0.35">
      <c r="A34" s="56" t="s">
        <v>163</v>
      </c>
      <c r="B34" s="59" t="s">
        <v>47</v>
      </c>
      <c r="C34" s="69">
        <v>43862</v>
      </c>
      <c r="D34" s="77">
        <v>0.29959406048447257</v>
      </c>
      <c r="E34" s="54" t="s">
        <v>170</v>
      </c>
      <c r="F34" s="54" t="s">
        <v>170</v>
      </c>
    </row>
    <row r="35" spans="1:6" x14ac:dyDescent="0.35">
      <c r="A35" s="56" t="s">
        <v>165</v>
      </c>
      <c r="B35" s="59" t="s">
        <v>47</v>
      </c>
      <c r="C35" s="69">
        <v>44256</v>
      </c>
      <c r="D35" s="77">
        <v>5.2134730466179439E-2</v>
      </c>
      <c r="E35" s="54" t="s">
        <v>170</v>
      </c>
      <c r="F35" s="54">
        <v>5.2134730466179439E-2</v>
      </c>
    </row>
    <row r="36" spans="1:6" x14ac:dyDescent="0.35">
      <c r="A36" s="56" t="s">
        <v>169</v>
      </c>
      <c r="B36" s="59" t="s">
        <v>47</v>
      </c>
      <c r="C36" s="69">
        <v>45778</v>
      </c>
      <c r="D36" s="77">
        <v>2.1732398311182583E-2</v>
      </c>
      <c r="E36" s="54" t="s">
        <v>170</v>
      </c>
      <c r="F36" s="54" t="s">
        <v>170</v>
      </c>
    </row>
    <row r="37" spans="1:6" x14ac:dyDescent="0.35">
      <c r="B37" s="59"/>
      <c r="C37" s="69"/>
      <c r="D37" s="77"/>
    </row>
    <row r="38" spans="1:6" x14ac:dyDescent="0.35">
      <c r="B38" s="59"/>
      <c r="C38" s="69"/>
      <c r="D38" s="77"/>
    </row>
    <row r="39" spans="1:6" x14ac:dyDescent="0.35">
      <c r="B39" s="59"/>
      <c r="C39" s="69"/>
      <c r="D39" s="77"/>
    </row>
    <row r="40" spans="1:6" x14ac:dyDescent="0.35">
      <c r="B40" s="59"/>
      <c r="C40" s="69"/>
      <c r="D40" s="77"/>
    </row>
    <row r="41" spans="1:6" x14ac:dyDescent="0.35">
      <c r="B41" s="59"/>
      <c r="C41" s="69"/>
      <c r="D41" s="77"/>
    </row>
    <row r="42" spans="1:6" x14ac:dyDescent="0.35">
      <c r="B42" s="59"/>
      <c r="C42" s="69"/>
      <c r="D42" s="77"/>
    </row>
    <row r="43" spans="1:6" x14ac:dyDescent="0.35">
      <c r="B43" s="59"/>
      <c r="C43" s="69"/>
      <c r="D43" s="77"/>
    </row>
    <row r="44" spans="1:6" x14ac:dyDescent="0.35">
      <c r="B44" s="59"/>
      <c r="C44" s="69"/>
      <c r="D44" s="77"/>
    </row>
    <row r="45" spans="1:6" x14ac:dyDescent="0.35">
      <c r="B45" s="59"/>
      <c r="C45" s="69"/>
      <c r="D45" s="77"/>
    </row>
    <row r="46" spans="1:6" x14ac:dyDescent="0.35">
      <c r="B46" s="59"/>
      <c r="C46" s="69"/>
      <c r="D46" s="77"/>
    </row>
    <row r="47" spans="1:6" x14ac:dyDescent="0.35">
      <c r="B47" s="59"/>
      <c r="C47" s="69"/>
      <c r="D47" s="77"/>
    </row>
    <row r="48" spans="1:6" x14ac:dyDescent="0.35">
      <c r="B48" s="59"/>
      <c r="C48" s="69"/>
      <c r="D48" s="77"/>
    </row>
    <row r="49" spans="2:4" x14ac:dyDescent="0.35">
      <c r="B49" s="59"/>
      <c r="C49" s="69"/>
      <c r="D49" s="77"/>
    </row>
    <row r="50" spans="2:4" x14ac:dyDescent="0.35">
      <c r="B50" s="59"/>
      <c r="C50" s="69"/>
      <c r="D50" s="77"/>
    </row>
    <row r="51" spans="2:4" x14ac:dyDescent="0.35">
      <c r="B51" s="59"/>
      <c r="C51" s="69"/>
      <c r="D51" s="77"/>
    </row>
    <row r="52" spans="2:4" x14ac:dyDescent="0.35">
      <c r="B52" s="59"/>
      <c r="C52" s="69"/>
      <c r="D52" s="77"/>
    </row>
    <row r="53" spans="2:4" x14ac:dyDescent="0.35">
      <c r="B53" s="59"/>
      <c r="C53" s="69"/>
      <c r="D53" s="77"/>
    </row>
    <row r="54" spans="2:4" x14ac:dyDescent="0.35">
      <c r="B54" s="59"/>
      <c r="C54" s="69"/>
      <c r="D54" s="77"/>
    </row>
    <row r="55" spans="2:4" x14ac:dyDescent="0.35">
      <c r="B55" s="59"/>
      <c r="C55" s="69"/>
      <c r="D55" s="77"/>
    </row>
    <row r="56" spans="2:4" x14ac:dyDescent="0.35">
      <c r="B56" s="59"/>
      <c r="C56" s="69"/>
      <c r="D56" s="77"/>
    </row>
    <row r="57" spans="2:4" x14ac:dyDescent="0.35">
      <c r="B57" s="59"/>
      <c r="C57" s="69"/>
      <c r="D57" s="77"/>
    </row>
    <row r="58" spans="2:4" x14ac:dyDescent="0.35">
      <c r="B58" s="59"/>
      <c r="C58" s="69"/>
      <c r="D58" s="77"/>
    </row>
    <row r="59" spans="2:4" x14ac:dyDescent="0.35">
      <c r="B59" s="59"/>
      <c r="C59" s="69"/>
      <c r="D59" s="77"/>
    </row>
    <row r="60" spans="2:4" x14ac:dyDescent="0.35">
      <c r="B60" s="59"/>
      <c r="C60" s="69"/>
      <c r="D60" s="77"/>
    </row>
    <row r="61" spans="2:4" x14ac:dyDescent="0.35">
      <c r="B61" s="59"/>
      <c r="C61" s="69"/>
      <c r="D61" s="77"/>
    </row>
    <row r="62" spans="2:4" x14ac:dyDescent="0.35">
      <c r="B62" s="59"/>
      <c r="C62" s="69"/>
      <c r="D62" s="77"/>
    </row>
    <row r="63" spans="2:4" x14ac:dyDescent="0.35">
      <c r="B63" s="59"/>
      <c r="C63" s="69"/>
      <c r="D63" s="77"/>
    </row>
    <row r="64" spans="2:4" x14ac:dyDescent="0.35">
      <c r="B64" s="59"/>
      <c r="C64" s="69"/>
      <c r="D64" s="77"/>
    </row>
    <row r="65" spans="2:4" x14ac:dyDescent="0.35">
      <c r="B65" s="59"/>
      <c r="C65" s="69"/>
      <c r="D65" s="77"/>
    </row>
    <row r="66" spans="2:4" x14ac:dyDescent="0.35">
      <c r="B66" s="59"/>
      <c r="C66" s="69"/>
      <c r="D66" s="77"/>
    </row>
    <row r="67" spans="2:4" x14ac:dyDescent="0.35">
      <c r="B67" s="59"/>
      <c r="C67" s="69"/>
      <c r="D67" s="77"/>
    </row>
    <row r="68" spans="2:4" x14ac:dyDescent="0.35">
      <c r="B68" s="59"/>
      <c r="C68" s="69"/>
      <c r="D68" s="77"/>
    </row>
    <row r="69" spans="2:4" x14ac:dyDescent="0.35">
      <c r="B69" s="59"/>
      <c r="C69" s="69"/>
      <c r="D69" s="77"/>
    </row>
    <row r="70" spans="2:4" x14ac:dyDescent="0.35">
      <c r="B70" s="59"/>
      <c r="C70" s="69"/>
      <c r="D70" s="77"/>
    </row>
    <row r="71" spans="2:4" x14ac:dyDescent="0.35">
      <c r="B71" s="59"/>
      <c r="C71" s="69"/>
      <c r="D71" s="77"/>
    </row>
    <row r="72" spans="2:4" x14ac:dyDescent="0.35">
      <c r="B72" s="59"/>
      <c r="C72" s="69"/>
      <c r="D72" s="77"/>
    </row>
    <row r="73" spans="2:4" x14ac:dyDescent="0.35">
      <c r="B73" s="59"/>
      <c r="C73" s="69"/>
      <c r="D73" s="77"/>
    </row>
    <row r="74" spans="2:4" x14ac:dyDescent="0.35">
      <c r="B74" s="59"/>
      <c r="C74" s="69"/>
      <c r="D74" s="77"/>
    </row>
    <row r="75" spans="2:4" x14ac:dyDescent="0.35">
      <c r="B75" s="59"/>
      <c r="C75" s="69"/>
      <c r="D75" s="77"/>
    </row>
    <row r="76" spans="2:4" x14ac:dyDescent="0.35">
      <c r="B76" s="59"/>
      <c r="C76" s="69"/>
      <c r="D76" s="77"/>
    </row>
    <row r="77" spans="2:4" x14ac:dyDescent="0.35">
      <c r="B77" s="59"/>
      <c r="C77" s="69"/>
      <c r="D77" s="77"/>
    </row>
    <row r="78" spans="2:4" x14ac:dyDescent="0.35">
      <c r="B78" s="59"/>
      <c r="C78" s="69"/>
      <c r="D78" s="77"/>
    </row>
  </sheetData>
  <sheetProtection algorithmName="SHA-512" hashValue="MQZyWeuN2XbMlEYbxWsgHbUQMOW+0PSTefzJ+hqSe9NGovjqK2Xg58tnna5Lpgi8uwZ0YK9GTLy0FbI3CQsLNQ==" saltValue="Mxfx4ynDTQ5Wh3feYYw2lA==" spinCount="100000" sheet="1" objects="1" scenarios="1"/>
  <conditionalFormatting sqref="E2:F36">
    <cfRule type="containsBlanks" dxfId="0" priority="1">
      <formula>LEN(TRIM(E2))=0</formula>
    </cfRule>
  </conditionalFormatting>
  <pageMargins left="0.7" right="0.7" top="0.75" bottom="0.75" header="0.3" footer="0.3"/>
  <headerFooter>
    <oddHeader>&amp;C&amp;"Calibri"&amp;12&amp;KFF0000 OFFICIAL&amp;1#_x000D_</oddHeader>
    <oddFooter>&amp;C_x000D_&amp;1#&amp;"Calibri"&amp;12&amp;KFF0000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EA406-6331-4C52-B174-7DA5D6AD5742}">
  <sheetPr>
    <tabColor theme="9" tint="0.79998168889431442"/>
  </sheetPr>
  <dimension ref="A1:H15"/>
  <sheetViews>
    <sheetView workbookViewId="0">
      <pane ySplit="1" topLeftCell="A2" activePane="bottomLeft" state="frozen"/>
      <selection pane="bottomLeft"/>
    </sheetView>
  </sheetViews>
  <sheetFormatPr defaultColWidth="8.7265625" defaultRowHeight="14.5" x14ac:dyDescent="0.35"/>
  <cols>
    <col min="1" max="1" width="15.54296875" style="85" customWidth="1"/>
    <col min="2" max="2" width="10.54296875" style="114" customWidth="1"/>
    <col min="3" max="4" width="17.6328125" style="114" customWidth="1"/>
    <col min="5" max="5" width="15.7265625" style="114" customWidth="1"/>
    <col min="6" max="6" width="14.81640625" style="33" customWidth="1"/>
    <col min="7" max="7" width="75.6328125" style="86" customWidth="1"/>
    <col min="8" max="8" width="18" style="85" customWidth="1"/>
    <col min="9" max="16384" width="8.7265625" style="84"/>
  </cols>
  <sheetData>
    <row r="1" spans="1:8" ht="40" customHeight="1" x14ac:dyDescent="0.35">
      <c r="A1" s="87" t="s">
        <v>60</v>
      </c>
      <c r="B1" s="88" t="s">
        <v>61</v>
      </c>
      <c r="C1" s="89" t="s">
        <v>77</v>
      </c>
      <c r="D1" s="89" t="s">
        <v>78</v>
      </c>
      <c r="E1" s="89" t="s">
        <v>76</v>
      </c>
      <c r="F1" s="89"/>
      <c r="G1" s="90" t="s">
        <v>68</v>
      </c>
      <c r="H1" s="89"/>
    </row>
    <row r="2" spans="1:8" x14ac:dyDescent="0.35">
      <c r="A2" s="91" t="s">
        <v>62</v>
      </c>
      <c r="B2" s="92">
        <v>0</v>
      </c>
      <c r="C2" s="94">
        <f>_xlfn.PERCENTILE.INC(S6_cohort_data!D:D,$B2)</f>
        <v>1.7830093835628773E-2</v>
      </c>
      <c r="D2" s="94">
        <f>_xlfn.PERCENTILE.INC(S6_cohort_data!E:E,$B2)</f>
        <v>1.7830093835628773E-2</v>
      </c>
      <c r="E2" s="94">
        <f>_xlfn.PERCENTILE.INC(S6_cohort_data!F:F,$B2)</f>
        <v>2.3306584541382461E-2</v>
      </c>
      <c r="F2" s="78"/>
      <c r="G2" s="9" t="s">
        <v>178</v>
      </c>
    </row>
    <row r="3" spans="1:8" x14ac:dyDescent="0.35">
      <c r="A3" s="111" t="s">
        <v>63</v>
      </c>
      <c r="B3" s="112">
        <v>0.25</v>
      </c>
      <c r="C3" s="94">
        <f>_xlfn.PERCENTILE.INC(S6_cohort_data!D:D,$B3)</f>
        <v>5.0372853626242581E-2</v>
      </c>
      <c r="D3" s="94">
        <f>_xlfn.PERCENTILE.INC(S6_cohort_data!E:E,$B3)</f>
        <v>4.3254238323545038E-2</v>
      </c>
      <c r="E3" s="94">
        <f>_xlfn.PERCENTILE.INC(S6_cohort_data!F:F,$B3)</f>
        <v>4.8610976786305729E-2</v>
      </c>
      <c r="F3" s="78"/>
      <c r="G3" s="86" t="s">
        <v>58</v>
      </c>
      <c r="H3" s="94">
        <f>C4</f>
        <v>8.5582690754342203E-2</v>
      </c>
    </row>
    <row r="4" spans="1:8" x14ac:dyDescent="0.35">
      <c r="A4" s="113" t="s">
        <v>64</v>
      </c>
      <c r="B4" s="96">
        <v>0.5</v>
      </c>
      <c r="C4" s="94">
        <f>_xlfn.PERCENTILE.INC(S6_cohort_data!D:D,$B4)</f>
        <v>8.5582690754342203E-2</v>
      </c>
      <c r="D4" s="94">
        <f>_xlfn.PERCENTILE.INC(S6_cohort_data!E:E,$B4)</f>
        <v>5.3978409057737889E-2</v>
      </c>
      <c r="E4" s="94">
        <f>_xlfn.PERCENTILE.INC(S6_cohort_data!F:F,$B4)</f>
        <v>6.9800390354375047E-2</v>
      </c>
      <c r="F4" s="78"/>
      <c r="G4" s="86" t="s">
        <v>59</v>
      </c>
      <c r="H4" s="94">
        <f>C7</f>
        <v>7.5453273324285169E-2</v>
      </c>
    </row>
    <row r="5" spans="1:8" x14ac:dyDescent="0.35">
      <c r="A5" s="111" t="s">
        <v>65</v>
      </c>
      <c r="B5" s="112">
        <v>0.75</v>
      </c>
      <c r="C5" s="94">
        <f>_xlfn.PERCENTILE.INC(S6_cohort_data!D:D,$B5)</f>
        <v>0.1153824767507524</v>
      </c>
      <c r="D5" s="94">
        <f>_xlfn.PERCENTILE.INC(S6_cohort_data!E:E,$B5)</f>
        <v>0.13775054337314196</v>
      </c>
      <c r="E5" s="94">
        <f>_xlfn.PERCENTILE.INC(S6_cohort_data!F:F,$B5)</f>
        <v>0.13699255413979194</v>
      </c>
      <c r="F5" s="78"/>
    </row>
    <row r="6" spans="1:8" x14ac:dyDescent="0.35">
      <c r="A6" s="111" t="s">
        <v>66</v>
      </c>
      <c r="B6" s="112">
        <v>1</v>
      </c>
      <c r="C6" s="94">
        <f>_xlfn.PERCENTILE.INC(S6_cohort_data!D:D,$B6)</f>
        <v>0.29959406048447257</v>
      </c>
      <c r="D6" s="94">
        <f>_xlfn.PERCENTILE.INC(S6_cohort_data!E:E,$B6)</f>
        <v>0.20353941446134952</v>
      </c>
      <c r="E6" s="94">
        <f>_xlfn.PERCENTILE.INC(S6_cohort_data!F:F,$B6)</f>
        <v>0.23518893084205497</v>
      </c>
      <c r="F6" s="78"/>
      <c r="G6" s="9" t="s">
        <v>179</v>
      </c>
    </row>
    <row r="7" spans="1:8" ht="15.5" customHeight="1" x14ac:dyDescent="0.35">
      <c r="A7" s="85" t="s">
        <v>85</v>
      </c>
      <c r="B7" s="96" t="s">
        <v>86</v>
      </c>
      <c r="C7" s="97">
        <f>GEOMEAN(S6_cohort_data!D:D)</f>
        <v>7.5453273324285169E-2</v>
      </c>
      <c r="D7" s="97">
        <f>GEOMEAN(S6_cohort_data!E:E)</f>
        <v>6.3605218461975935E-2</v>
      </c>
      <c r="E7" s="97">
        <f>GEOMEAN(S6_cohort_data!F:F)</f>
        <v>7.1714335740520121E-2</v>
      </c>
      <c r="G7" s="107" t="s">
        <v>180</v>
      </c>
      <c r="H7" s="96" t="s">
        <v>69</v>
      </c>
    </row>
    <row r="8" spans="1:8" x14ac:dyDescent="0.35">
      <c r="F8" s="83"/>
      <c r="G8" s="107" t="s">
        <v>181</v>
      </c>
      <c r="H8" s="96" t="s">
        <v>59</v>
      </c>
    </row>
    <row r="9" spans="1:8" x14ac:dyDescent="0.35">
      <c r="B9" s="96"/>
      <c r="C9" s="96"/>
      <c r="D9" s="96"/>
      <c r="E9" s="96"/>
      <c r="F9" s="95"/>
      <c r="G9" s="86" t="s">
        <v>97</v>
      </c>
      <c r="H9" s="97">
        <f>H4</f>
        <v>7.5453273324285169E-2</v>
      </c>
    </row>
    <row r="10" spans="1:8" x14ac:dyDescent="0.35">
      <c r="B10" s="96"/>
      <c r="C10" s="96"/>
      <c r="D10" s="96"/>
      <c r="E10" s="96"/>
      <c r="F10" s="95"/>
      <c r="H10" s="96"/>
    </row>
    <row r="11" spans="1:8" x14ac:dyDescent="0.35">
      <c r="B11" s="96"/>
      <c r="C11" s="96"/>
      <c r="D11" s="96"/>
      <c r="E11" s="96"/>
      <c r="F11" s="95"/>
      <c r="G11" s="93" t="s">
        <v>70</v>
      </c>
      <c r="H11" s="96"/>
    </row>
    <row r="12" spans="1:8" x14ac:dyDescent="0.35">
      <c r="B12" s="96"/>
      <c r="C12" s="96"/>
      <c r="D12" s="96"/>
      <c r="E12" s="96"/>
      <c r="F12" s="95"/>
      <c r="G12" s="86" t="s">
        <v>71</v>
      </c>
      <c r="H12" s="96" t="s">
        <v>69</v>
      </c>
    </row>
    <row r="13" spans="1:8" x14ac:dyDescent="0.35">
      <c r="A13" s="73"/>
      <c r="H13" s="96"/>
    </row>
    <row r="14" spans="1:8" x14ac:dyDescent="0.35">
      <c r="A14" s="73"/>
      <c r="G14" s="93" t="s">
        <v>93</v>
      </c>
      <c r="H14" s="97">
        <f>H9</f>
        <v>7.5453273324285169E-2</v>
      </c>
    </row>
    <row r="15" spans="1:8" x14ac:dyDescent="0.35">
      <c r="H15" s="96"/>
    </row>
  </sheetData>
  <sheetProtection algorithmName="SHA-512" hashValue="8X2PKQ6ZFuqP+aPQK5gsdce+wmz4rDby6HuXaARULR8arvVF4ACqhvoNliFMALYiDxJL4TR9gGBumMbxuJ2uIQ==" saltValue="jUAGL0iQEA37H2kQT41zv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45013-7BE7-4E85-AEA6-BC1A03F01132}">
  <sheetPr>
    <tabColor theme="9" tint="0.79998168889431442"/>
  </sheetPr>
  <dimension ref="A1:E27"/>
  <sheetViews>
    <sheetView workbookViewId="0">
      <pane xSplit="1" ySplit="1" topLeftCell="B2" activePane="bottomRight" state="frozen"/>
      <selection pane="topRight" activeCell="C1" sqref="C1"/>
      <selection pane="bottomLeft" activeCell="A2" sqref="A2"/>
      <selection pane="bottomRight"/>
    </sheetView>
  </sheetViews>
  <sheetFormatPr defaultColWidth="8.7265625" defaultRowHeight="14.5" x14ac:dyDescent="0.35"/>
  <cols>
    <col min="1" max="1" width="20.6328125" customWidth="1"/>
    <col min="2" max="2" width="17.54296875" customWidth="1"/>
    <col min="3" max="3" width="18.26953125" customWidth="1"/>
    <col min="4" max="4" width="18.81640625" customWidth="1"/>
    <col min="5" max="5" width="20.6328125" customWidth="1"/>
    <col min="6" max="16384" width="8.7265625" style="3"/>
  </cols>
  <sheetData>
    <row r="1" spans="1:5" ht="40" customHeight="1" x14ac:dyDescent="0.35">
      <c r="A1" s="9" t="s">
        <v>26</v>
      </c>
      <c r="B1" s="2" t="s">
        <v>27</v>
      </c>
      <c r="C1" s="2" t="s">
        <v>98</v>
      </c>
      <c r="D1" s="2" t="s">
        <v>67</v>
      </c>
      <c r="E1" s="2" t="s">
        <v>99</v>
      </c>
    </row>
    <row r="2" spans="1:5" x14ac:dyDescent="0.35">
      <c r="A2" s="3" t="s">
        <v>47</v>
      </c>
      <c r="B2" s="10">
        <v>47484</v>
      </c>
      <c r="C2" s="78">
        <f>S6_single_price!$H$14</f>
        <v>7.5453273324285169E-2</v>
      </c>
      <c r="D2" s="110">
        <v>1.1076852399207846</v>
      </c>
      <c r="E2" s="18">
        <f t="shared" ref="E2:E3" si="0">C2*D2</f>
        <v>8.3578477165019358E-2</v>
      </c>
    </row>
    <row r="3" spans="1:5" x14ac:dyDescent="0.35">
      <c r="A3" s="45" t="s">
        <v>48</v>
      </c>
      <c r="B3" s="55">
        <v>46922</v>
      </c>
      <c r="C3" s="78">
        <f>S6_single_price!$H$14</f>
        <v>7.5453273324285169E-2</v>
      </c>
      <c r="D3" s="110">
        <v>1.0744209312213413</v>
      </c>
      <c r="E3" s="18">
        <f t="shared" si="0"/>
        <v>8.1068576188776859E-2</v>
      </c>
    </row>
    <row r="4" spans="1:5" x14ac:dyDescent="0.35">
      <c r="D4" s="45"/>
    </row>
    <row r="5" spans="1:5" x14ac:dyDescent="0.35">
      <c r="A5" s="3"/>
      <c r="B5" s="34"/>
      <c r="C5" s="34"/>
      <c r="D5" s="10"/>
      <c r="E5" s="10"/>
    </row>
    <row r="6" spans="1:5" x14ac:dyDescent="0.35">
      <c r="A6" s="3"/>
      <c r="B6" s="3"/>
      <c r="C6" s="3"/>
      <c r="D6" s="3"/>
      <c r="E6" s="3"/>
    </row>
    <row r="7" spans="1:5" x14ac:dyDescent="0.35">
      <c r="A7" s="3"/>
      <c r="B7" s="3"/>
      <c r="C7" s="3"/>
      <c r="D7" s="3"/>
      <c r="E7" s="3"/>
    </row>
    <row r="8" spans="1:5" x14ac:dyDescent="0.35">
      <c r="A8" s="3"/>
      <c r="B8" s="34"/>
      <c r="C8" s="34"/>
      <c r="D8" s="10"/>
      <c r="E8" s="10"/>
    </row>
    <row r="9" spans="1:5" x14ac:dyDescent="0.35">
      <c r="A9" s="3"/>
      <c r="B9" s="34"/>
      <c r="C9" s="34"/>
      <c r="D9" s="10"/>
      <c r="E9" s="10"/>
    </row>
    <row r="10" spans="1:5" x14ac:dyDescent="0.35">
      <c r="A10" s="3"/>
      <c r="B10" s="34"/>
      <c r="C10" s="34"/>
      <c r="D10" s="10"/>
      <c r="E10" s="10"/>
    </row>
    <row r="11" spans="1:5" x14ac:dyDescent="0.35">
      <c r="A11" s="3"/>
      <c r="B11" s="34"/>
      <c r="C11" s="34"/>
      <c r="D11" s="10"/>
      <c r="E11" s="10"/>
    </row>
    <row r="12" spans="1:5" x14ac:dyDescent="0.35">
      <c r="A12" s="3"/>
      <c r="B12" s="34"/>
      <c r="C12" s="34"/>
      <c r="D12" s="10"/>
      <c r="E12" s="10"/>
    </row>
    <row r="13" spans="1:5" x14ac:dyDescent="0.35">
      <c r="A13" s="3"/>
      <c r="B13" s="34"/>
      <c r="C13" s="34"/>
      <c r="D13" s="10"/>
      <c r="E13" s="10"/>
    </row>
    <row r="14" spans="1:5" x14ac:dyDescent="0.35">
      <c r="A14" s="3"/>
      <c r="B14" s="34"/>
      <c r="C14" s="34"/>
      <c r="D14" s="10"/>
      <c r="E14" s="10"/>
    </row>
    <row r="15" spans="1:5" x14ac:dyDescent="0.35">
      <c r="A15" s="3"/>
      <c r="B15" s="34"/>
      <c r="C15" s="34"/>
      <c r="D15" s="10"/>
      <c r="E15" s="10"/>
    </row>
    <row r="16" spans="1:5" x14ac:dyDescent="0.35">
      <c r="A16" s="3"/>
      <c r="B16" s="34"/>
      <c r="C16" s="34"/>
      <c r="D16" s="10"/>
      <c r="E16" s="10"/>
    </row>
    <row r="17" spans="1:5" x14ac:dyDescent="0.35">
      <c r="A17" s="3"/>
      <c r="B17" s="34"/>
      <c r="C17" s="34"/>
      <c r="D17" s="10"/>
      <c r="E17" s="10"/>
    </row>
    <row r="18" spans="1:5" x14ac:dyDescent="0.35">
      <c r="A18" s="3"/>
      <c r="B18" s="34"/>
      <c r="C18" s="34"/>
      <c r="D18" s="10"/>
      <c r="E18" s="10"/>
    </row>
    <row r="19" spans="1:5" x14ac:dyDescent="0.35">
      <c r="A19" s="3"/>
      <c r="B19" s="34"/>
      <c r="C19" s="34"/>
      <c r="D19" s="10"/>
      <c r="E19" s="10"/>
    </row>
    <row r="20" spans="1:5" x14ac:dyDescent="0.35">
      <c r="A20" s="3"/>
      <c r="B20" s="34"/>
      <c r="C20" s="34"/>
      <c r="D20" s="10"/>
      <c r="E20" s="10"/>
    </row>
    <row r="21" spans="1:5" x14ac:dyDescent="0.35">
      <c r="A21" s="3"/>
      <c r="B21" s="34"/>
      <c r="C21" s="34"/>
      <c r="D21" s="10"/>
      <c r="E21" s="10"/>
    </row>
    <row r="22" spans="1:5" x14ac:dyDescent="0.35">
      <c r="A22" s="3"/>
      <c r="B22" s="34"/>
      <c r="C22" s="34"/>
      <c r="D22" s="10"/>
      <c r="E22" s="10"/>
    </row>
    <row r="23" spans="1:5" x14ac:dyDescent="0.35">
      <c r="A23" s="3"/>
      <c r="B23" s="34"/>
      <c r="C23" s="34"/>
      <c r="D23" s="10"/>
      <c r="E23" s="10"/>
    </row>
    <row r="24" spans="1:5" x14ac:dyDescent="0.35">
      <c r="A24" s="3"/>
      <c r="B24" s="34"/>
      <c r="C24" s="34"/>
      <c r="D24" s="10"/>
      <c r="E24" s="10"/>
    </row>
    <row r="25" spans="1:5" x14ac:dyDescent="0.35">
      <c r="A25" s="3"/>
      <c r="B25" s="34"/>
      <c r="C25" s="34"/>
      <c r="D25" s="10"/>
      <c r="E25" s="10"/>
    </row>
    <row r="26" spans="1:5" x14ac:dyDescent="0.35">
      <c r="A26" s="3"/>
      <c r="B26" s="34"/>
      <c r="C26" s="34"/>
      <c r="D26" s="10"/>
      <c r="E26" s="10"/>
    </row>
    <row r="27" spans="1:5" x14ac:dyDescent="0.35">
      <c r="A27" s="3"/>
      <c r="B27" s="34"/>
      <c r="C27" s="34"/>
      <c r="D27" s="10"/>
      <c r="E27" s="10"/>
    </row>
  </sheetData>
  <sheetProtection algorithmName="SHA-512" hashValue="bqWCjVuvKoicR3v+Knxj25cbaQ3dsLfKT3xCMKgn0OMfMXvK9yeWQk0BDCl7yWSDyIB2/f9wHeQaEFfjaaKWJA==" saltValue="wSP+1bg3BZogJad/AU5DrA==" spinCount="100000" sheet="1" objects="1" scenarios="1"/>
  <phoneticPr fontId="11" type="noConversion"/>
  <pageMargins left="0.7" right="0.7" top="0.75" bottom="0.75" header="0.3" footer="0.3"/>
  <headerFooter>
    <oddHeader>&amp;C&amp;"Calibri"&amp;12&amp;KFF0000 OFFICIAL&amp;1#_x000D_</oddHeader>
    <oddFooter>&amp;C_x000D_&amp;1#&amp;"Calibri"&amp;12&amp;KFF0000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0D984-C669-465A-912D-C8291159B96F}">
  <sheetPr>
    <tabColor theme="9" tint="0.79998168889431442"/>
  </sheetPr>
  <dimension ref="A1:F20"/>
  <sheetViews>
    <sheetView workbookViewId="0">
      <pane xSplit="1" ySplit="1" topLeftCell="B2" activePane="bottomRight" state="frozen"/>
      <selection pane="topRight" activeCell="C1" sqref="C1"/>
      <selection pane="bottomLeft" activeCell="A2" sqref="A2"/>
      <selection pane="bottomRight"/>
    </sheetView>
  </sheetViews>
  <sheetFormatPr defaultColWidth="8.7265625" defaultRowHeight="14.5" x14ac:dyDescent="0.35"/>
  <cols>
    <col min="1" max="1" width="20.6328125" style="75" customWidth="1"/>
    <col min="2" max="3" width="17.54296875" style="82" customWidth="1"/>
    <col min="4" max="4" width="14.6328125" style="82" customWidth="1"/>
    <col min="5" max="5" width="19.6328125" style="82" customWidth="1"/>
    <col min="6" max="6" width="19.6328125" style="71" customWidth="1"/>
    <col min="7" max="16384" width="8.7265625" style="3"/>
  </cols>
  <sheetData>
    <row r="1" spans="1:6" ht="40" customHeight="1" x14ac:dyDescent="0.35">
      <c r="A1" s="9" t="s">
        <v>26</v>
      </c>
      <c r="B1" s="2" t="s">
        <v>27</v>
      </c>
      <c r="C1" s="2" t="s">
        <v>28</v>
      </c>
      <c r="D1" s="2" t="s">
        <v>51</v>
      </c>
      <c r="E1" s="2" t="s">
        <v>99</v>
      </c>
      <c r="F1" s="35" t="s">
        <v>100</v>
      </c>
    </row>
    <row r="2" spans="1:6" x14ac:dyDescent="0.35">
      <c r="A2" s="75" t="s">
        <v>47</v>
      </c>
      <c r="B2" s="79">
        <f>licence_dates!B2</f>
        <v>47484</v>
      </c>
      <c r="C2" s="79">
        <f>licence_dates!C2</f>
        <v>52778</v>
      </c>
      <c r="D2" s="80">
        <f>licence_dates!D2</f>
        <v>5295</v>
      </c>
      <c r="E2" s="78">
        <f>S7_fwd_valuations!E2</f>
        <v>8.3578477165019358E-2</v>
      </c>
      <c r="F2" s="81">
        <f>E2*((1-(1/(1+discount_rate!$C$3))^($D2))/(1-(1/(1+discount_rate!$C$3))^365))</f>
        <v>0.74053395887083229</v>
      </c>
    </row>
    <row r="3" spans="1:6" x14ac:dyDescent="0.35">
      <c r="A3" s="75" t="s">
        <v>48</v>
      </c>
      <c r="B3" s="79">
        <f>licence_dates!B3</f>
        <v>46922</v>
      </c>
      <c r="C3" s="79">
        <f>licence_dates!C3</f>
        <v>52778</v>
      </c>
      <c r="D3" s="80">
        <f>licence_dates!D3</f>
        <v>5857</v>
      </c>
      <c r="E3" s="78">
        <f>S7_fwd_valuations!E3</f>
        <v>8.1068576188776859E-2</v>
      </c>
      <c r="F3" s="81">
        <f>E3*((1-(1/(1+discount_rate!$C$3))^($D3))/(1-(1/(1+discount_rate!$C$3))^365))</f>
        <v>0.75575100727615896</v>
      </c>
    </row>
    <row r="4" spans="1:6" x14ac:dyDescent="0.35">
      <c r="B4" s="79"/>
      <c r="C4" s="79"/>
      <c r="D4" s="80"/>
      <c r="E4" s="80"/>
    </row>
    <row r="5" spans="1:6" x14ac:dyDescent="0.35">
      <c r="B5" s="79"/>
      <c r="C5" s="79"/>
      <c r="D5" s="80"/>
      <c r="E5" s="80"/>
    </row>
    <row r="6" spans="1:6" x14ac:dyDescent="0.35">
      <c r="B6" s="79"/>
      <c r="C6" s="79"/>
      <c r="D6" s="80"/>
      <c r="E6" s="80"/>
    </row>
    <row r="7" spans="1:6" x14ac:dyDescent="0.35">
      <c r="B7" s="79"/>
      <c r="C7" s="79"/>
      <c r="D7" s="80"/>
      <c r="E7" s="80"/>
    </row>
    <row r="8" spans="1:6" x14ac:dyDescent="0.35">
      <c r="B8" s="79"/>
      <c r="C8" s="79"/>
      <c r="D8" s="80"/>
      <c r="E8" s="80"/>
    </row>
    <row r="9" spans="1:6" x14ac:dyDescent="0.35">
      <c r="A9" s="9"/>
      <c r="B9" s="2"/>
      <c r="C9" s="2"/>
      <c r="D9" s="2"/>
      <c r="E9" s="2"/>
    </row>
    <row r="10" spans="1:6" x14ac:dyDescent="0.35">
      <c r="B10" s="79"/>
      <c r="C10" s="80"/>
      <c r="D10" s="81"/>
      <c r="E10" s="81"/>
    </row>
    <row r="11" spans="1:6" x14ac:dyDescent="0.35">
      <c r="B11" s="79"/>
      <c r="C11" s="80"/>
      <c r="D11" s="81"/>
      <c r="E11" s="81"/>
    </row>
    <row r="12" spans="1:6" x14ac:dyDescent="0.35">
      <c r="A12" s="71"/>
      <c r="B12" s="71"/>
      <c r="C12" s="71"/>
      <c r="D12" s="71"/>
      <c r="E12" s="71"/>
    </row>
    <row r="13" spans="1:6" x14ac:dyDescent="0.35">
      <c r="A13" s="71"/>
      <c r="B13" s="71"/>
      <c r="C13" s="71"/>
      <c r="D13" s="71"/>
      <c r="E13" s="71"/>
    </row>
    <row r="14" spans="1:6" x14ac:dyDescent="0.35">
      <c r="A14" s="71"/>
      <c r="B14" s="71"/>
      <c r="C14" s="71"/>
      <c r="D14" s="71"/>
      <c r="E14" s="71"/>
    </row>
    <row r="15" spans="1:6" x14ac:dyDescent="0.35">
      <c r="A15" s="71"/>
      <c r="B15" s="71"/>
      <c r="C15" s="71"/>
      <c r="D15" s="71"/>
      <c r="E15" s="71"/>
    </row>
    <row r="16" spans="1:6" x14ac:dyDescent="0.35">
      <c r="A16" s="71"/>
      <c r="B16" s="71"/>
      <c r="C16" s="71"/>
      <c r="D16" s="71"/>
      <c r="E16" s="71"/>
    </row>
    <row r="17" spans="2:5" x14ac:dyDescent="0.35">
      <c r="B17" s="79"/>
      <c r="C17" s="79"/>
      <c r="D17" s="80"/>
      <c r="E17" s="80"/>
    </row>
    <row r="18" spans="2:5" x14ac:dyDescent="0.35">
      <c r="B18" s="79"/>
      <c r="C18" s="79"/>
      <c r="D18" s="80"/>
      <c r="E18" s="80"/>
    </row>
    <row r="19" spans="2:5" x14ac:dyDescent="0.35">
      <c r="B19" s="79"/>
      <c r="C19" s="79"/>
      <c r="D19" s="80"/>
      <c r="E19" s="80"/>
    </row>
    <row r="20" spans="2:5" x14ac:dyDescent="0.35">
      <c r="B20" s="79"/>
      <c r="C20" s="79"/>
      <c r="D20" s="80"/>
      <c r="E20" s="80"/>
    </row>
  </sheetData>
  <sheetProtection algorithmName="SHA-512" hashValue="wS7WuWiade1GHILpNUD/ddRdoQqAKEwJRu+Mg/hXL8hF091YFJiikYWeENFuIEyWvrUl0n2Eud7hJ1lzuAGUuA==" saltValue="GVcQCAqaEZKLSQS2wpt+k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2AD11-5660-4718-A079-26BFC547D8DC}">
  <sheetPr>
    <tabColor theme="7" tint="0.79998168889431442"/>
  </sheetPr>
  <dimension ref="A1:B3"/>
  <sheetViews>
    <sheetView workbookViewId="0">
      <pane ySplit="1" topLeftCell="A2" activePane="bottomLeft" state="frozen"/>
      <selection sqref="A1:B1"/>
      <selection pane="bottomLeft"/>
    </sheetView>
  </sheetViews>
  <sheetFormatPr defaultColWidth="8.7265625" defaultRowHeight="14.5" x14ac:dyDescent="0.35"/>
  <cols>
    <col min="1" max="1" width="32.54296875" style="3" customWidth="1"/>
    <col min="2" max="2" width="10.453125" style="3" customWidth="1"/>
    <col min="3" max="16384" width="8.7265625" style="3"/>
  </cols>
  <sheetData>
    <row r="1" spans="1:2" x14ac:dyDescent="0.35">
      <c r="A1" s="5" t="s">
        <v>17</v>
      </c>
      <c r="B1" s="6" t="s">
        <v>18</v>
      </c>
    </row>
    <row r="2" spans="1:2" x14ac:dyDescent="0.35">
      <c r="A2" s="3" t="s">
        <v>19</v>
      </c>
      <c r="B2" s="7">
        <v>0.7</v>
      </c>
    </row>
    <row r="3" spans="1:2" x14ac:dyDescent="0.35">
      <c r="A3" s="3" t="s">
        <v>20</v>
      </c>
      <c r="B3" s="7">
        <v>0.1</v>
      </c>
    </row>
  </sheetData>
  <sheetProtection algorithmName="SHA-512" hashValue="OP6ctyKQD69D7qA5CGaOa2mOON8BqWH+nQNwaKnGI7iH2BvyEPJco/2xVEsqdXLutv7jzWepRIVNVyIAeUr2zA==" saltValue="g6a0mKgM58izlqoBp2AKQ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EE521-1198-4582-AD43-A3F63D4B4589}">
  <sheetPr>
    <tabColor theme="7" tint="0.79998168889431442"/>
  </sheetPr>
  <dimension ref="A1:C3"/>
  <sheetViews>
    <sheetView workbookViewId="0">
      <pane ySplit="1" topLeftCell="A2" activePane="bottomLeft" state="frozen"/>
      <selection sqref="A1:B1"/>
      <selection pane="bottomLeft"/>
    </sheetView>
  </sheetViews>
  <sheetFormatPr defaultColWidth="8.7265625" defaultRowHeight="14.5" x14ac:dyDescent="0.35"/>
  <cols>
    <col min="1" max="1" width="20.453125" style="3" customWidth="1"/>
    <col min="2" max="2" width="21.1796875" style="3" bestFit="1" customWidth="1"/>
    <col min="3" max="3" width="14.453125" style="3" customWidth="1"/>
    <col min="4" max="16384" width="8.7265625" style="3"/>
  </cols>
  <sheetData>
    <row r="1" spans="1:3" x14ac:dyDescent="0.35">
      <c r="A1" s="5" t="s">
        <v>21</v>
      </c>
      <c r="B1" s="5" t="s">
        <v>22</v>
      </c>
      <c r="C1" s="6" t="s">
        <v>4</v>
      </c>
    </row>
    <row r="2" spans="1:3" x14ac:dyDescent="0.35">
      <c r="A2" s="3" t="s">
        <v>23</v>
      </c>
      <c r="B2" s="3" t="s">
        <v>24</v>
      </c>
      <c r="C2" s="8">
        <v>8.4900000000000003E-2</v>
      </c>
    </row>
    <row r="3" spans="1:3" x14ac:dyDescent="0.35">
      <c r="A3" s="3" t="s">
        <v>23</v>
      </c>
      <c r="B3" s="3" t="s">
        <v>25</v>
      </c>
      <c r="C3" s="8">
        <v>2.2327921582387944E-4</v>
      </c>
    </row>
  </sheetData>
  <sheetProtection algorithmName="SHA-512" hashValue="HAQGEgmFWE+MJ5otqoPSZbgpYDbdWSi8yH6fOt5ncBBc1UG1R+fqczQuTJgOHKJeHMErAaqSs/WsuxWvE8ejgA==" saltValue="yslg8mMALmh3VxRs3Lega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AD7D2-1DCB-4015-9E9E-70F1794BAAC3}">
  <sheetPr>
    <tabColor theme="7" tint="0.79998168889431442"/>
  </sheetPr>
  <dimension ref="A1:D3"/>
  <sheetViews>
    <sheetView workbookViewId="0">
      <pane ySplit="1" topLeftCell="A2" activePane="bottomLeft" state="frozen"/>
      <selection sqref="A1:B1"/>
      <selection pane="bottomLeft"/>
    </sheetView>
  </sheetViews>
  <sheetFormatPr defaultColWidth="8.7265625" defaultRowHeight="14.5" x14ac:dyDescent="0.35"/>
  <cols>
    <col min="1" max="1" width="13.81640625" customWidth="1"/>
    <col min="2" max="3" width="17.54296875" customWidth="1"/>
    <col min="4" max="4" width="15.453125" customWidth="1"/>
    <col min="5" max="16384" width="8.7265625" style="3"/>
  </cols>
  <sheetData>
    <row r="1" spans="1:4" ht="14.5" customHeight="1" x14ac:dyDescent="0.35">
      <c r="A1" s="9" t="s">
        <v>26</v>
      </c>
      <c r="B1" s="2" t="s">
        <v>27</v>
      </c>
      <c r="C1" s="2" t="s">
        <v>28</v>
      </c>
      <c r="D1" s="2" t="s">
        <v>51</v>
      </c>
    </row>
    <row r="2" spans="1:4" x14ac:dyDescent="0.35">
      <c r="A2" s="3" t="s">
        <v>47</v>
      </c>
      <c r="B2" s="10">
        <v>47484</v>
      </c>
      <c r="C2" s="10">
        <v>52778</v>
      </c>
      <c r="D2" s="11">
        <v>5295</v>
      </c>
    </row>
    <row r="3" spans="1:4" x14ac:dyDescent="0.35">
      <c r="A3" s="3" t="s">
        <v>48</v>
      </c>
      <c r="B3" s="10">
        <v>46922</v>
      </c>
      <c r="C3" s="10">
        <v>52778</v>
      </c>
      <c r="D3" s="11">
        <v>5857</v>
      </c>
    </row>
  </sheetData>
  <sheetProtection algorithmName="SHA-512" hashValue="Mv7JIGkgN1Mj58sW3vLdmfjy7au+/x3+Jp4GddMEr2bB+1e8iimUyUrB67YeJ73OfjdGiHfF9tSyaNSmUAzdxg==" saltValue="mNOpVYUFagObgSLybNGGbg=="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EEEC-AE1C-4D1A-9DAE-224E1B28D679}">
  <sheetPr>
    <tabColor theme="7" tint="0.79998168889431442"/>
  </sheetPr>
  <dimension ref="A1:H69"/>
  <sheetViews>
    <sheetView workbookViewId="0">
      <pane ySplit="1" topLeftCell="A2" activePane="bottomLeft" state="frozen"/>
      <selection sqref="A1:B1"/>
      <selection pane="bottomLeft"/>
    </sheetView>
  </sheetViews>
  <sheetFormatPr defaultColWidth="8.7265625" defaultRowHeight="14.5" x14ac:dyDescent="0.35"/>
  <cols>
    <col min="1" max="1" width="9" style="30" customWidth="1"/>
    <col min="2" max="2" width="29.453125" style="15" customWidth="1"/>
    <col min="3" max="3" width="109.453125" style="15" customWidth="1"/>
    <col min="4" max="4" width="18.453125" style="4" customWidth="1"/>
    <col min="5" max="16384" width="8.7265625" style="3"/>
  </cols>
  <sheetData>
    <row r="1" spans="1:7" s="20" customFormat="1" x14ac:dyDescent="0.35">
      <c r="A1" s="29" t="s">
        <v>29</v>
      </c>
      <c r="B1" s="14" t="s">
        <v>30</v>
      </c>
      <c r="C1" s="14" t="s">
        <v>31</v>
      </c>
      <c r="D1" s="13" t="s">
        <v>32</v>
      </c>
    </row>
    <row r="2" spans="1:7" x14ac:dyDescent="0.35">
      <c r="A2" s="30">
        <v>2009</v>
      </c>
      <c r="B2" s="15" t="s">
        <v>19</v>
      </c>
      <c r="C2" s="15" t="s">
        <v>33</v>
      </c>
      <c r="D2" s="16">
        <v>53237.00776423121</v>
      </c>
      <c r="G2"/>
    </row>
    <row r="3" spans="1:7" x14ac:dyDescent="0.35">
      <c r="A3" s="30">
        <v>2010</v>
      </c>
      <c r="B3" s="15" t="s">
        <v>19</v>
      </c>
      <c r="C3" s="15" t="s">
        <v>33</v>
      </c>
      <c r="D3" s="16">
        <v>53578.812504975904</v>
      </c>
      <c r="G3"/>
    </row>
    <row r="4" spans="1:7" x14ac:dyDescent="0.35">
      <c r="A4" s="30">
        <v>2011</v>
      </c>
      <c r="B4" s="15" t="s">
        <v>19</v>
      </c>
      <c r="C4" s="15" t="s">
        <v>33</v>
      </c>
      <c r="D4" s="16">
        <v>54111.357240335987</v>
      </c>
      <c r="G4"/>
    </row>
    <row r="5" spans="1:7" x14ac:dyDescent="0.35">
      <c r="A5" s="30">
        <v>2012</v>
      </c>
      <c r="B5" s="15" t="s">
        <v>19</v>
      </c>
      <c r="C5" s="15" t="s">
        <v>33</v>
      </c>
      <c r="D5" s="16">
        <v>55257.573928736187</v>
      </c>
      <c r="G5"/>
    </row>
    <row r="6" spans="1:7" x14ac:dyDescent="0.35">
      <c r="A6" s="30">
        <v>2013</v>
      </c>
      <c r="B6" s="15" t="s">
        <v>19</v>
      </c>
      <c r="C6" s="15" t="s">
        <v>33</v>
      </c>
      <c r="D6" s="16">
        <v>55728.017403571932</v>
      </c>
      <c r="G6"/>
    </row>
    <row r="7" spans="1:7" x14ac:dyDescent="0.35">
      <c r="A7" s="30">
        <v>2014</v>
      </c>
      <c r="B7" s="15" t="s">
        <v>19</v>
      </c>
      <c r="C7" s="15" t="s">
        <v>33</v>
      </c>
      <c r="D7" s="16">
        <v>56327.853306327721</v>
      </c>
      <c r="G7"/>
    </row>
    <row r="8" spans="1:7" x14ac:dyDescent="0.35">
      <c r="A8" s="30">
        <v>2015</v>
      </c>
      <c r="B8" s="15" t="s">
        <v>19</v>
      </c>
      <c r="C8" s="15" t="s">
        <v>33</v>
      </c>
      <c r="D8" s="16">
        <v>56739.02653465933</v>
      </c>
      <c r="G8"/>
    </row>
    <row r="9" spans="1:7" x14ac:dyDescent="0.35">
      <c r="A9" s="30">
        <v>2016</v>
      </c>
      <c r="B9" s="15" t="s">
        <v>19</v>
      </c>
      <c r="C9" s="15" t="s">
        <v>33</v>
      </c>
      <c r="D9" s="16">
        <v>57401.066226893934</v>
      </c>
      <c r="G9"/>
    </row>
    <row r="10" spans="1:7" x14ac:dyDescent="0.35">
      <c r="A10" s="30">
        <v>2017</v>
      </c>
      <c r="B10" s="15" t="s">
        <v>19</v>
      </c>
      <c r="C10" s="15" t="s">
        <v>33</v>
      </c>
      <c r="D10" s="16">
        <v>57750.64822216882</v>
      </c>
      <c r="G10"/>
    </row>
    <row r="11" spans="1:7" x14ac:dyDescent="0.35">
      <c r="A11" s="30">
        <v>2018</v>
      </c>
      <c r="B11" s="15" t="s">
        <v>19</v>
      </c>
      <c r="C11" s="15" t="s">
        <v>33</v>
      </c>
      <c r="D11" s="16">
        <v>58530.782169711711</v>
      </c>
      <c r="G11"/>
    </row>
    <row r="12" spans="1:7" x14ac:dyDescent="0.35">
      <c r="A12" s="30">
        <v>2019</v>
      </c>
      <c r="B12" s="15" t="s">
        <v>19</v>
      </c>
      <c r="C12" s="15" t="s">
        <v>33</v>
      </c>
      <c r="D12" s="16">
        <v>58924.733646241955</v>
      </c>
      <c r="G12"/>
    </row>
    <row r="13" spans="1:7" x14ac:dyDescent="0.35">
      <c r="A13" s="30">
        <v>2020</v>
      </c>
      <c r="B13" s="15" t="s">
        <v>19</v>
      </c>
      <c r="C13" s="15" t="s">
        <v>33</v>
      </c>
      <c r="D13" s="16">
        <v>58132.798523626036</v>
      </c>
      <c r="G13"/>
    </row>
    <row r="14" spans="1:7" x14ac:dyDescent="0.35">
      <c r="A14" s="30">
        <v>2021</v>
      </c>
      <c r="B14" s="15" t="s">
        <v>19</v>
      </c>
      <c r="C14" s="15" t="s">
        <v>33</v>
      </c>
      <c r="D14" s="16">
        <v>59276.503107196957</v>
      </c>
      <c r="G14"/>
    </row>
    <row r="15" spans="1:7" x14ac:dyDescent="0.35">
      <c r="A15" s="30">
        <v>2022</v>
      </c>
      <c r="B15" s="15" t="s">
        <v>19</v>
      </c>
      <c r="C15" s="15" t="s">
        <v>33</v>
      </c>
      <c r="D15" s="16">
        <v>61009.807714740316</v>
      </c>
      <c r="G15"/>
    </row>
    <row r="16" spans="1:7" x14ac:dyDescent="0.35">
      <c r="A16" s="30">
        <v>2023</v>
      </c>
      <c r="B16" s="15" t="s">
        <v>19</v>
      </c>
      <c r="C16" s="15" t="s">
        <v>33</v>
      </c>
      <c r="D16" s="16">
        <v>61598.17760899158</v>
      </c>
      <c r="G16"/>
    </row>
    <row r="17" spans="1:7" x14ac:dyDescent="0.35">
      <c r="A17" s="30">
        <v>2024</v>
      </c>
      <c r="B17" s="15" t="s">
        <v>19</v>
      </c>
      <c r="C17" s="15" t="s">
        <v>33</v>
      </c>
      <c r="D17" s="16">
        <v>61211.896763730285</v>
      </c>
      <c r="G17"/>
    </row>
    <row r="18" spans="1:7" ht="29" x14ac:dyDescent="0.35">
      <c r="A18" s="30">
        <v>2025</v>
      </c>
      <c r="B18" s="15" t="s">
        <v>19</v>
      </c>
      <c r="C18" s="106" t="s">
        <v>171</v>
      </c>
      <c r="D18" s="16">
        <v>61211.896763730285</v>
      </c>
      <c r="G18"/>
    </row>
    <row r="19" spans="1:7" x14ac:dyDescent="0.35">
      <c r="A19" s="30">
        <v>2009</v>
      </c>
      <c r="B19" s="15" t="s">
        <v>20</v>
      </c>
      <c r="C19" s="15" t="s">
        <v>34</v>
      </c>
      <c r="D19" s="99">
        <v>2.823588378480403</v>
      </c>
    </row>
    <row r="20" spans="1:7" x14ac:dyDescent="0.35">
      <c r="A20" s="30">
        <v>2010</v>
      </c>
      <c r="B20" s="15" t="s">
        <v>20</v>
      </c>
      <c r="C20" s="15" t="s">
        <v>34</v>
      </c>
      <c r="D20" s="99">
        <v>2.867858584017807</v>
      </c>
    </row>
    <row r="21" spans="1:7" x14ac:dyDescent="0.35">
      <c r="A21" s="30">
        <v>2011</v>
      </c>
      <c r="B21" s="15" t="s">
        <v>20</v>
      </c>
      <c r="C21" s="15" t="s">
        <v>34</v>
      </c>
      <c r="D21" s="99">
        <v>2.9079864103198263</v>
      </c>
    </row>
    <row r="22" spans="1:7" x14ac:dyDescent="0.35">
      <c r="A22" s="30">
        <v>2012</v>
      </c>
      <c r="B22" s="15" t="s">
        <v>20</v>
      </c>
      <c r="C22" s="15" t="s">
        <v>34</v>
      </c>
      <c r="D22" s="99">
        <v>2.9592003696809548</v>
      </c>
    </row>
    <row r="23" spans="1:7" x14ac:dyDescent="0.35">
      <c r="A23" s="30">
        <v>2013</v>
      </c>
      <c r="B23" s="15" t="s">
        <v>20</v>
      </c>
      <c r="C23" s="15" t="s">
        <v>34</v>
      </c>
      <c r="D23" s="99">
        <v>3.0105735261575308</v>
      </c>
    </row>
    <row r="24" spans="1:7" x14ac:dyDescent="0.35">
      <c r="A24" s="30">
        <v>2014</v>
      </c>
      <c r="B24" s="15" t="s">
        <v>20</v>
      </c>
      <c r="C24" s="15" t="s">
        <v>34</v>
      </c>
      <c r="D24" s="99">
        <v>3.0558147950483581</v>
      </c>
    </row>
    <row r="25" spans="1:7" x14ac:dyDescent="0.35">
      <c r="A25" s="30">
        <v>2015</v>
      </c>
      <c r="B25" s="15" t="s">
        <v>20</v>
      </c>
      <c r="C25" s="15" t="s">
        <v>34</v>
      </c>
      <c r="D25" s="99">
        <v>3.1001125964880307</v>
      </c>
    </row>
    <row r="26" spans="1:7" x14ac:dyDescent="0.35">
      <c r="A26" s="30">
        <v>2016</v>
      </c>
      <c r="B26" s="15" t="s">
        <v>20</v>
      </c>
      <c r="C26" s="15" t="s">
        <v>34</v>
      </c>
      <c r="D26" s="99">
        <v>3.1449355305888442</v>
      </c>
    </row>
    <row r="27" spans="1:7" x14ac:dyDescent="0.35">
      <c r="A27" s="30">
        <v>2017</v>
      </c>
      <c r="B27" s="15" t="s">
        <v>20</v>
      </c>
      <c r="C27" s="15" t="s">
        <v>34</v>
      </c>
      <c r="D27" s="99">
        <v>3.1971560136349098</v>
      </c>
    </row>
    <row r="28" spans="1:7" x14ac:dyDescent="0.35">
      <c r="A28" s="30">
        <v>2018</v>
      </c>
      <c r="B28" s="15" t="s">
        <v>20</v>
      </c>
      <c r="C28" s="15" t="s">
        <v>34</v>
      </c>
      <c r="D28" s="99">
        <v>3.2453449158998549</v>
      </c>
    </row>
    <row r="29" spans="1:7" x14ac:dyDescent="0.35">
      <c r="A29" s="30">
        <v>2019</v>
      </c>
      <c r="B29" s="15" t="s">
        <v>20</v>
      </c>
      <c r="C29" s="15" t="s">
        <v>34</v>
      </c>
      <c r="D29" s="99">
        <v>3.2936505625310386</v>
      </c>
    </row>
    <row r="30" spans="1:7" x14ac:dyDescent="0.35">
      <c r="A30" s="30">
        <v>2020</v>
      </c>
      <c r="B30" s="15" t="s">
        <v>20</v>
      </c>
      <c r="C30" s="15" t="s">
        <v>34</v>
      </c>
      <c r="D30" s="99">
        <v>3.3345269513079789</v>
      </c>
    </row>
    <row r="31" spans="1:7" x14ac:dyDescent="0.35">
      <c r="A31" s="30">
        <v>2021</v>
      </c>
      <c r="B31" s="15" t="s">
        <v>20</v>
      </c>
      <c r="C31" s="15" t="s">
        <v>34</v>
      </c>
      <c r="D31" s="99">
        <v>3.3392284471439231</v>
      </c>
    </row>
    <row r="32" spans="1:7" x14ac:dyDescent="0.35">
      <c r="A32" s="30">
        <v>2022</v>
      </c>
      <c r="B32" s="15" t="s">
        <v>20</v>
      </c>
      <c r="C32" s="15" t="s">
        <v>34</v>
      </c>
      <c r="D32" s="99">
        <v>3.3819983567385421</v>
      </c>
    </row>
    <row r="33" spans="1:8" x14ac:dyDescent="0.35">
      <c r="A33" s="30">
        <v>2023</v>
      </c>
      <c r="B33" s="15" t="s">
        <v>20</v>
      </c>
      <c r="C33" s="98" t="s">
        <v>34</v>
      </c>
      <c r="D33" s="99">
        <v>3.4657928606529884</v>
      </c>
    </row>
    <row r="34" spans="1:8" ht="29" x14ac:dyDescent="0.35">
      <c r="A34" s="30">
        <v>2024</v>
      </c>
      <c r="B34" s="15" t="s">
        <v>20</v>
      </c>
      <c r="C34" s="106" t="s">
        <v>172</v>
      </c>
      <c r="D34" s="99">
        <v>3.5375763211326219</v>
      </c>
    </row>
    <row r="35" spans="1:8" ht="29" x14ac:dyDescent="0.35">
      <c r="A35" s="30">
        <v>2025</v>
      </c>
      <c r="B35" s="15" t="s">
        <v>20</v>
      </c>
      <c r="C35" s="106" t="s">
        <v>173</v>
      </c>
      <c r="D35" s="99">
        <v>3.5375763211326219</v>
      </c>
    </row>
    <row r="36" spans="1:8" x14ac:dyDescent="0.35">
      <c r="A36" s="30">
        <v>2009</v>
      </c>
      <c r="B36" s="15" t="s">
        <v>35</v>
      </c>
      <c r="C36" s="15" t="s">
        <v>36</v>
      </c>
      <c r="D36" s="100">
        <v>1.282188810084518</v>
      </c>
      <c r="H36"/>
    </row>
    <row r="37" spans="1:8" x14ac:dyDescent="0.35">
      <c r="A37" s="30">
        <v>2010</v>
      </c>
      <c r="B37" s="15" t="s">
        <v>35</v>
      </c>
      <c r="C37" s="15" t="s">
        <v>36</v>
      </c>
      <c r="D37" s="100">
        <v>1.0901594863867721</v>
      </c>
      <c r="H37"/>
    </row>
    <row r="38" spans="1:8" x14ac:dyDescent="0.35">
      <c r="A38" s="30">
        <v>2011</v>
      </c>
      <c r="B38" s="15" t="s">
        <v>35</v>
      </c>
      <c r="C38" s="15" t="s">
        <v>36</v>
      </c>
      <c r="D38" s="100">
        <v>0.96946320149673515</v>
      </c>
      <c r="H38"/>
    </row>
    <row r="39" spans="1:8" x14ac:dyDescent="0.35">
      <c r="A39" s="30">
        <v>2012</v>
      </c>
      <c r="B39" s="15" t="s">
        <v>35</v>
      </c>
      <c r="C39" s="15" t="s">
        <v>36</v>
      </c>
      <c r="D39" s="100">
        <v>0.96580103065870782</v>
      </c>
      <c r="H39"/>
    </row>
    <row r="40" spans="1:8" x14ac:dyDescent="0.35">
      <c r="A40" s="30">
        <v>2013</v>
      </c>
      <c r="B40" s="15" t="s">
        <v>35</v>
      </c>
      <c r="C40" s="15" t="s">
        <v>36</v>
      </c>
      <c r="D40" s="100">
        <v>1.0358430965205381</v>
      </c>
      <c r="H40"/>
    </row>
    <row r="41" spans="1:8" x14ac:dyDescent="0.35">
      <c r="A41" s="30">
        <v>2014</v>
      </c>
      <c r="B41" s="15" t="s">
        <v>35</v>
      </c>
      <c r="C41" s="15" t="s">
        <v>36</v>
      </c>
      <c r="D41" s="100">
        <v>1.109363292816917</v>
      </c>
      <c r="H41"/>
    </row>
    <row r="42" spans="1:8" x14ac:dyDescent="0.35">
      <c r="A42" s="30">
        <v>2015</v>
      </c>
      <c r="B42" s="15" t="s">
        <v>35</v>
      </c>
      <c r="C42" s="15" t="s">
        <v>36</v>
      </c>
      <c r="D42" s="100">
        <v>1.331090262455018</v>
      </c>
      <c r="H42"/>
    </row>
    <row r="43" spans="1:8" x14ac:dyDescent="0.35">
      <c r="A43" s="30">
        <v>2016</v>
      </c>
      <c r="B43" s="15" t="s">
        <v>35</v>
      </c>
      <c r="C43" s="15" t="s">
        <v>36</v>
      </c>
      <c r="D43" s="100">
        <v>1.3452139760194679</v>
      </c>
      <c r="H43"/>
    </row>
    <row r="44" spans="1:8" x14ac:dyDescent="0.35">
      <c r="A44" s="30">
        <v>2017</v>
      </c>
      <c r="B44" s="15" t="s">
        <v>35</v>
      </c>
      <c r="C44" s="15" t="s">
        <v>36</v>
      </c>
      <c r="D44" s="100">
        <v>1.3047580767159219</v>
      </c>
      <c r="H44"/>
    </row>
    <row r="45" spans="1:8" x14ac:dyDescent="0.35">
      <c r="A45" s="30">
        <v>2018</v>
      </c>
      <c r="B45" s="15" t="s">
        <v>35</v>
      </c>
      <c r="C45" s="15" t="s">
        <v>36</v>
      </c>
      <c r="D45" s="100">
        <v>1.338412146464508</v>
      </c>
      <c r="H45"/>
    </row>
    <row r="46" spans="1:8" x14ac:dyDescent="0.35">
      <c r="A46" s="30">
        <v>2019</v>
      </c>
      <c r="B46" s="15" t="s">
        <v>35</v>
      </c>
      <c r="C46" s="15" t="s">
        <v>36</v>
      </c>
      <c r="D46" s="100">
        <v>1.4385065442138181</v>
      </c>
      <c r="H46"/>
    </row>
    <row r="47" spans="1:8" x14ac:dyDescent="0.35">
      <c r="A47" s="30">
        <v>2020</v>
      </c>
      <c r="B47" s="15" t="s">
        <v>35</v>
      </c>
      <c r="C47" s="15" t="s">
        <v>36</v>
      </c>
      <c r="D47" s="100">
        <v>1.4530851184701601</v>
      </c>
      <c r="H47"/>
    </row>
    <row r="48" spans="1:8" x14ac:dyDescent="0.35">
      <c r="A48" s="30">
        <v>2021</v>
      </c>
      <c r="B48" s="15" t="s">
        <v>35</v>
      </c>
      <c r="C48" s="15" t="s">
        <v>36</v>
      </c>
      <c r="D48" s="100">
        <v>1.331224259570809</v>
      </c>
      <c r="H48"/>
    </row>
    <row r="49" spans="1:8" x14ac:dyDescent="0.35">
      <c r="A49" s="30">
        <v>2022</v>
      </c>
      <c r="B49" s="15" t="s">
        <v>35</v>
      </c>
      <c r="C49" s="15" t="s">
        <v>36</v>
      </c>
      <c r="D49" s="100">
        <v>1.441664458965217</v>
      </c>
      <c r="H49"/>
    </row>
    <row r="50" spans="1:8" x14ac:dyDescent="0.35">
      <c r="A50" s="30">
        <v>2023</v>
      </c>
      <c r="B50" s="15" t="s">
        <v>35</v>
      </c>
      <c r="C50" s="15" t="s">
        <v>36</v>
      </c>
      <c r="D50" s="100">
        <v>1.5051910656050851</v>
      </c>
      <c r="H50"/>
    </row>
    <row r="51" spans="1:8" x14ac:dyDescent="0.35">
      <c r="A51" s="30">
        <v>2024</v>
      </c>
      <c r="B51" s="15" t="s">
        <v>35</v>
      </c>
      <c r="C51" s="15" t="s">
        <v>36</v>
      </c>
      <c r="D51" s="100">
        <v>1.51535803855596</v>
      </c>
      <c r="H51"/>
    </row>
    <row r="52" spans="1:8" ht="29" x14ac:dyDescent="0.35">
      <c r="A52" s="57">
        <v>2025</v>
      </c>
      <c r="B52" s="58" t="s">
        <v>35</v>
      </c>
      <c r="C52" s="106" t="s">
        <v>174</v>
      </c>
      <c r="D52" s="101">
        <v>1.51535803855596</v>
      </c>
      <c r="E52" s="45"/>
      <c r="F52" s="45"/>
      <c r="G52" s="45"/>
      <c r="H52"/>
    </row>
    <row r="53" spans="1:8" x14ac:dyDescent="0.35">
      <c r="A53" s="30">
        <v>2009</v>
      </c>
      <c r="B53" s="15" t="s">
        <v>37</v>
      </c>
      <c r="C53" s="15" t="s">
        <v>38</v>
      </c>
      <c r="D53" s="100">
        <v>1.442566</v>
      </c>
      <c r="G53"/>
    </row>
    <row r="54" spans="1:8" x14ac:dyDescent="0.35">
      <c r="A54" s="30">
        <v>2010</v>
      </c>
      <c r="B54" s="15" t="s">
        <v>37</v>
      </c>
      <c r="C54" s="15" t="s">
        <v>38</v>
      </c>
      <c r="D54" s="100">
        <v>1.5036229999999999</v>
      </c>
      <c r="G54"/>
    </row>
    <row r="55" spans="1:8" x14ac:dyDescent="0.35">
      <c r="A55" s="30">
        <v>2011</v>
      </c>
      <c r="B55" s="15" t="s">
        <v>37</v>
      </c>
      <c r="C55" s="15" t="s">
        <v>38</v>
      </c>
      <c r="D55" s="100">
        <v>1.5110520000000001</v>
      </c>
      <c r="G55"/>
    </row>
    <row r="56" spans="1:8" x14ac:dyDescent="0.35">
      <c r="A56" s="30">
        <v>2012</v>
      </c>
      <c r="B56" s="15" t="s">
        <v>37</v>
      </c>
      <c r="C56" s="15" t="s">
        <v>38</v>
      </c>
      <c r="D56" s="100">
        <v>1.5401149999999999</v>
      </c>
      <c r="G56"/>
    </row>
    <row r="57" spans="1:8" x14ac:dyDescent="0.35">
      <c r="A57" s="30">
        <v>2013</v>
      </c>
      <c r="B57" s="15" t="s">
        <v>37</v>
      </c>
      <c r="C57" s="15" t="s">
        <v>38</v>
      </c>
      <c r="D57" s="100">
        <v>1.4471229999999999</v>
      </c>
      <c r="G57"/>
    </row>
    <row r="58" spans="1:8" x14ac:dyDescent="0.35">
      <c r="A58" s="30">
        <v>2014</v>
      </c>
      <c r="B58" s="15" t="s">
        <v>37</v>
      </c>
      <c r="C58" s="15" t="s">
        <v>38</v>
      </c>
      <c r="D58" s="100">
        <v>1.4524889999999999</v>
      </c>
      <c r="G58"/>
    </row>
    <row r="59" spans="1:8" x14ac:dyDescent="0.35">
      <c r="A59" s="30">
        <v>2015</v>
      </c>
      <c r="B59" s="15" t="s">
        <v>37</v>
      </c>
      <c r="C59" s="15" t="s">
        <v>38</v>
      </c>
      <c r="D59" s="100">
        <v>1.4740789999999999</v>
      </c>
      <c r="G59"/>
    </row>
    <row r="60" spans="1:8" x14ac:dyDescent="0.35">
      <c r="A60" s="30">
        <v>2016</v>
      </c>
      <c r="B60" s="15" t="s">
        <v>37</v>
      </c>
      <c r="C60" s="15" t="s">
        <v>38</v>
      </c>
      <c r="D60" s="100">
        <v>1.450156</v>
      </c>
      <c r="G60"/>
    </row>
    <row r="61" spans="1:8" x14ac:dyDescent="0.35">
      <c r="A61" s="30">
        <v>2017</v>
      </c>
      <c r="B61" s="15" t="s">
        <v>37</v>
      </c>
      <c r="C61" s="15" t="s">
        <v>38</v>
      </c>
      <c r="D61" s="100">
        <v>1.4775529999999999</v>
      </c>
      <c r="G61"/>
    </row>
    <row r="62" spans="1:8" x14ac:dyDescent="0.35">
      <c r="A62" s="30">
        <v>2018</v>
      </c>
      <c r="B62" s="15" t="s">
        <v>37</v>
      </c>
      <c r="C62" s="15" t="s">
        <v>38</v>
      </c>
      <c r="D62" s="100">
        <v>1.4704029999999999</v>
      </c>
      <c r="G62"/>
    </row>
    <row r="63" spans="1:8" x14ac:dyDescent="0.35">
      <c r="A63" s="30">
        <v>2019</v>
      </c>
      <c r="B63" s="15" t="s">
        <v>37</v>
      </c>
      <c r="C63" s="15" t="s">
        <v>38</v>
      </c>
      <c r="D63" s="100">
        <v>1.4592529999999999</v>
      </c>
      <c r="G63"/>
    </row>
    <row r="64" spans="1:8" x14ac:dyDescent="0.35">
      <c r="A64" s="30">
        <v>2020</v>
      </c>
      <c r="B64" s="15" t="s">
        <v>37</v>
      </c>
      <c r="C64" s="15" t="s">
        <v>38</v>
      </c>
      <c r="D64" s="100">
        <v>1.431163</v>
      </c>
      <c r="G64"/>
    </row>
    <row r="65" spans="1:7" x14ac:dyDescent="0.35">
      <c r="A65" s="30">
        <v>2021</v>
      </c>
      <c r="B65" s="15" t="s">
        <v>37</v>
      </c>
      <c r="C65" s="15" t="s">
        <v>38</v>
      </c>
      <c r="D65" s="100">
        <v>1.395724</v>
      </c>
      <c r="G65"/>
    </row>
    <row r="66" spans="1:7" x14ac:dyDescent="0.35">
      <c r="A66" s="30">
        <v>2022</v>
      </c>
      <c r="B66" s="15" t="s">
        <v>37</v>
      </c>
      <c r="C66" s="15" t="s">
        <v>38</v>
      </c>
      <c r="D66" s="100">
        <v>1.359891</v>
      </c>
      <c r="G66"/>
    </row>
    <row r="67" spans="1:7" x14ac:dyDescent="0.35">
      <c r="A67" s="30">
        <v>2023</v>
      </c>
      <c r="B67" s="15" t="s">
        <v>37</v>
      </c>
      <c r="C67" s="15" t="s">
        <v>38</v>
      </c>
      <c r="D67" s="100">
        <v>1.3661490000000001</v>
      </c>
      <c r="G67"/>
    </row>
    <row r="68" spans="1:7" x14ac:dyDescent="0.35">
      <c r="A68" s="30">
        <v>2024</v>
      </c>
      <c r="B68" s="15" t="s">
        <v>37</v>
      </c>
      <c r="C68" s="15" t="s">
        <v>38</v>
      </c>
      <c r="D68" s="4">
        <v>1.379937</v>
      </c>
      <c r="G68"/>
    </row>
    <row r="69" spans="1:7" ht="29" x14ac:dyDescent="0.35">
      <c r="A69" s="30">
        <v>2025</v>
      </c>
      <c r="B69" s="15" t="s">
        <v>37</v>
      </c>
      <c r="C69" s="106" t="s">
        <v>175</v>
      </c>
      <c r="D69" s="4">
        <v>1.379937</v>
      </c>
    </row>
  </sheetData>
  <sheetProtection algorithmName="SHA-512" hashValue="yJExUnoSdPY2Q4S0VxSd7YK7KOIKyDaiQ9xltLuXs6sgYRwSadwUsO9h7t2Yqom2Lm/nwGjnIEDk2jDlQrmvpg==" saltValue="wIxxNGJRF52RLfCcSqk8QQ=="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0363F-ECF0-43E4-A79A-4D86A82EB81C}">
  <sheetPr>
    <tabColor theme="7" tint="0.79998168889431442"/>
  </sheetPr>
  <dimension ref="A1:L74"/>
  <sheetViews>
    <sheetView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22" customWidth="1"/>
    <col min="2" max="2" width="20.6328125" style="7" customWidth="1"/>
    <col min="3" max="3" width="17.54296875" style="7" customWidth="1"/>
    <col min="4" max="4" width="15.7265625" style="7" customWidth="1"/>
    <col min="5" max="5" width="16" style="7" customWidth="1"/>
    <col min="6" max="6" width="16.453125" style="72" customWidth="1"/>
    <col min="7" max="7" width="15.26953125" style="72" customWidth="1"/>
    <col min="8" max="8" width="19.54296875" style="72" customWidth="1"/>
    <col min="9" max="9" width="14.54296875" style="7" customWidth="1"/>
    <col min="10" max="11" width="24.6328125" style="7" customWidth="1"/>
    <col min="12" max="16384" width="8.7265625" style="3"/>
  </cols>
  <sheetData>
    <row r="1" spans="1:12" ht="40" customHeight="1" x14ac:dyDescent="0.35">
      <c r="A1" s="1" t="s">
        <v>39</v>
      </c>
      <c r="B1" s="2" t="s">
        <v>40</v>
      </c>
      <c r="C1" s="2" t="s">
        <v>41</v>
      </c>
      <c r="D1" s="2" t="s">
        <v>42</v>
      </c>
      <c r="E1" s="2" t="s">
        <v>43</v>
      </c>
      <c r="F1" s="2" t="s">
        <v>94</v>
      </c>
      <c r="G1" s="2" t="s">
        <v>95</v>
      </c>
      <c r="H1" s="2" t="s">
        <v>96</v>
      </c>
      <c r="I1" s="2" t="s">
        <v>44</v>
      </c>
      <c r="J1" s="2" t="s">
        <v>106</v>
      </c>
      <c r="K1" s="2" t="s">
        <v>45</v>
      </c>
    </row>
    <row r="2" spans="1:12" x14ac:dyDescent="0.35">
      <c r="A2" s="22" t="s">
        <v>116</v>
      </c>
      <c r="B2" s="7" t="s">
        <v>47</v>
      </c>
      <c r="C2" s="31">
        <v>41395</v>
      </c>
      <c r="D2" s="83">
        <v>1.4471229999999999</v>
      </c>
      <c r="E2" s="83">
        <v>1</v>
      </c>
      <c r="F2" s="83">
        <v>1.0358430965205381</v>
      </c>
      <c r="G2" s="83">
        <v>1</v>
      </c>
      <c r="H2" s="83">
        <v>1</v>
      </c>
      <c r="I2" s="83" t="s">
        <v>117</v>
      </c>
      <c r="J2" s="83">
        <v>1</v>
      </c>
      <c r="K2" s="83">
        <v>1</v>
      </c>
      <c r="L2" s="74"/>
    </row>
    <row r="3" spans="1:12" x14ac:dyDescent="0.35">
      <c r="A3" s="22" t="s">
        <v>116</v>
      </c>
      <c r="B3" s="7" t="s">
        <v>47</v>
      </c>
      <c r="C3" s="31">
        <v>42826</v>
      </c>
      <c r="D3" s="83">
        <v>1.4775529999999999</v>
      </c>
      <c r="E3" s="83">
        <v>1</v>
      </c>
      <c r="F3" s="83">
        <v>1.3047580767159219</v>
      </c>
      <c r="G3" s="83">
        <v>1</v>
      </c>
      <c r="H3" s="83">
        <v>1</v>
      </c>
      <c r="I3" s="83" t="s">
        <v>117</v>
      </c>
      <c r="J3" s="83">
        <v>1</v>
      </c>
      <c r="K3" s="83">
        <v>1</v>
      </c>
    </row>
    <row r="4" spans="1:12" x14ac:dyDescent="0.35">
      <c r="A4" s="22" t="s">
        <v>116</v>
      </c>
      <c r="B4" s="7" t="s">
        <v>118</v>
      </c>
      <c r="C4" s="31">
        <v>44531</v>
      </c>
      <c r="D4" s="83">
        <v>1.395724</v>
      </c>
      <c r="E4" s="83">
        <v>1</v>
      </c>
      <c r="F4" s="83">
        <v>1.331224259570809</v>
      </c>
      <c r="G4" s="83">
        <v>1</v>
      </c>
      <c r="H4" s="83">
        <v>1</v>
      </c>
      <c r="I4" s="83" t="s">
        <v>117</v>
      </c>
      <c r="J4" s="83">
        <v>1</v>
      </c>
      <c r="K4" s="83">
        <v>1</v>
      </c>
    </row>
    <row r="5" spans="1:12" x14ac:dyDescent="0.35">
      <c r="A5" s="22" t="s">
        <v>119</v>
      </c>
      <c r="B5" s="7" t="s">
        <v>120</v>
      </c>
      <c r="C5" s="31">
        <v>44085</v>
      </c>
      <c r="D5" s="83">
        <v>0.72879899999999997</v>
      </c>
      <c r="E5" s="83">
        <v>0.50923549588691153</v>
      </c>
      <c r="F5" s="83">
        <v>0.87550639698799804</v>
      </c>
      <c r="G5" s="83">
        <v>0.60251556213702773</v>
      </c>
      <c r="H5" s="83">
        <v>0.84518231210615291</v>
      </c>
      <c r="I5" s="83" t="s">
        <v>117</v>
      </c>
      <c r="J5" s="83">
        <v>0.60251556213702773</v>
      </c>
      <c r="K5" s="83">
        <v>0.50923549588691153</v>
      </c>
    </row>
    <row r="6" spans="1:12" x14ac:dyDescent="0.35">
      <c r="A6" s="22" t="s">
        <v>121</v>
      </c>
      <c r="B6" s="7" t="s">
        <v>122</v>
      </c>
      <c r="C6" s="31">
        <v>41579</v>
      </c>
      <c r="D6" s="83">
        <v>0.80616600000000005</v>
      </c>
      <c r="E6" s="83">
        <v>0.55708187901097561</v>
      </c>
      <c r="F6" s="83">
        <v>0.75294512270199598</v>
      </c>
      <c r="G6" s="83">
        <v>0.72689109502316118</v>
      </c>
      <c r="H6" s="83">
        <v>0.76638974232202572</v>
      </c>
      <c r="I6" s="83" t="s">
        <v>117</v>
      </c>
      <c r="J6" s="83">
        <v>0.72689109502316118</v>
      </c>
      <c r="K6" s="83">
        <v>0.55708187901097561</v>
      </c>
    </row>
    <row r="7" spans="1:12" x14ac:dyDescent="0.35">
      <c r="A7" s="22" t="s">
        <v>121</v>
      </c>
      <c r="B7" s="7" t="s">
        <v>123</v>
      </c>
      <c r="C7" s="31">
        <v>44713</v>
      </c>
      <c r="D7" s="83">
        <v>0.70809200000000005</v>
      </c>
      <c r="E7" s="83">
        <v>0.52069761473529874</v>
      </c>
      <c r="F7" s="83">
        <v>0.94962375315694103</v>
      </c>
      <c r="G7" s="83">
        <v>0.6586995658050363</v>
      </c>
      <c r="H7" s="83">
        <v>0.79049333226586072</v>
      </c>
      <c r="I7" s="83" t="s">
        <v>117</v>
      </c>
      <c r="J7" s="83">
        <v>0.6586995658050363</v>
      </c>
      <c r="K7" s="83">
        <v>0.52069761473529874</v>
      </c>
    </row>
    <row r="8" spans="1:12" x14ac:dyDescent="0.35">
      <c r="A8" s="22" t="s">
        <v>124</v>
      </c>
      <c r="B8" s="7" t="s">
        <v>47</v>
      </c>
      <c r="C8" s="31">
        <v>41683</v>
      </c>
      <c r="D8" s="83">
        <v>1.2303580000000001</v>
      </c>
      <c r="E8" s="83">
        <v>0.84706872134659894</v>
      </c>
      <c r="F8" s="83">
        <v>1.1047471323788629</v>
      </c>
      <c r="G8" s="83">
        <v>0.99583891005954173</v>
      </c>
      <c r="H8" s="83">
        <v>0.85060817848134918</v>
      </c>
      <c r="I8" s="83" t="s">
        <v>117</v>
      </c>
      <c r="J8" s="83">
        <v>0.99583891005954173</v>
      </c>
      <c r="K8" s="83">
        <v>0.84706872134659894</v>
      </c>
    </row>
    <row r="9" spans="1:12" x14ac:dyDescent="0.35">
      <c r="A9" s="22" t="s">
        <v>124</v>
      </c>
      <c r="B9" s="7" t="s">
        <v>125</v>
      </c>
      <c r="C9" s="31">
        <v>43556</v>
      </c>
      <c r="D9" s="83">
        <v>1.2178599999999999</v>
      </c>
      <c r="E9" s="83">
        <v>0.83457769146268679</v>
      </c>
      <c r="F9" s="83">
        <v>1.326793362660122</v>
      </c>
      <c r="G9" s="83">
        <v>0.92234085969017943</v>
      </c>
      <c r="H9" s="83">
        <v>0.90484735951416828</v>
      </c>
      <c r="I9" s="83" t="s">
        <v>117</v>
      </c>
      <c r="J9" s="83">
        <v>0.92234085969017943</v>
      </c>
      <c r="K9" s="83">
        <v>0.83457769146268679</v>
      </c>
    </row>
    <row r="10" spans="1:12" x14ac:dyDescent="0.35">
      <c r="A10" s="22" t="s">
        <v>126</v>
      </c>
      <c r="B10" s="7" t="s">
        <v>120</v>
      </c>
      <c r="C10" s="31">
        <v>44243</v>
      </c>
      <c r="D10" s="83">
        <v>423.01378599999998</v>
      </c>
      <c r="E10" s="83">
        <v>303.07839228959307</v>
      </c>
      <c r="F10" s="83">
        <v>758.955378658977</v>
      </c>
      <c r="G10" s="83">
        <v>570.11835023474305</v>
      </c>
      <c r="H10" s="83">
        <v>0.53160609926834002</v>
      </c>
      <c r="I10" s="83" t="s">
        <v>117</v>
      </c>
      <c r="J10" s="83">
        <v>570.11835023474305</v>
      </c>
      <c r="K10" s="83">
        <v>303.07839228959307</v>
      </c>
    </row>
    <row r="11" spans="1:12" x14ac:dyDescent="0.35">
      <c r="A11" s="22" t="s">
        <v>127</v>
      </c>
      <c r="B11" s="7" t="s">
        <v>47</v>
      </c>
      <c r="C11" s="31">
        <v>44409</v>
      </c>
      <c r="D11" s="83">
        <v>0.407276983327168</v>
      </c>
      <c r="E11" s="83">
        <v>0.29180338184853738</v>
      </c>
      <c r="F11" s="83">
        <v>6.3600831666666702</v>
      </c>
      <c r="G11" s="83">
        <v>4.7776196391712249</v>
      </c>
      <c r="H11" s="83">
        <v>6.1077148012384806E-2</v>
      </c>
      <c r="I11" s="83" t="s">
        <v>128</v>
      </c>
      <c r="J11" s="83">
        <v>4.7776196391712249</v>
      </c>
      <c r="K11" s="83">
        <v>2.1950403811276518</v>
      </c>
    </row>
    <row r="12" spans="1:12" x14ac:dyDescent="0.35">
      <c r="A12" s="22" t="s">
        <v>127</v>
      </c>
      <c r="B12" s="7" t="s">
        <v>129</v>
      </c>
      <c r="C12" s="31">
        <v>44986</v>
      </c>
      <c r="D12" s="83">
        <v>0.44342560216930199</v>
      </c>
      <c r="E12" s="83">
        <v>0.3245807025216883</v>
      </c>
      <c r="F12" s="83">
        <v>0.92483955847069799</v>
      </c>
      <c r="G12" s="83">
        <v>0.61443332983039833</v>
      </c>
      <c r="H12" s="83">
        <v>0.52826024690308082</v>
      </c>
      <c r="I12" s="83" t="s">
        <v>117</v>
      </c>
      <c r="J12" s="83">
        <v>0.61443332983039833</v>
      </c>
      <c r="K12" s="83">
        <v>0.3245807025216883</v>
      </c>
    </row>
    <row r="13" spans="1:12" x14ac:dyDescent="0.35">
      <c r="A13" s="21" t="s">
        <v>130</v>
      </c>
      <c r="B13" s="28" t="s">
        <v>122</v>
      </c>
      <c r="C13" s="40">
        <v>41597</v>
      </c>
      <c r="D13" s="83">
        <v>12.785271</v>
      </c>
      <c r="E13" s="83">
        <v>8.8349580512506538</v>
      </c>
      <c r="F13" s="83">
        <v>19.570583333333332</v>
      </c>
      <c r="G13" s="83">
        <v>18.893385879649291</v>
      </c>
      <c r="H13" s="83">
        <v>0.46762174379591154</v>
      </c>
      <c r="I13" s="83" t="s">
        <v>117</v>
      </c>
      <c r="J13" s="83">
        <v>18.893385879649291</v>
      </c>
      <c r="K13" s="83">
        <v>8.8349580512506538</v>
      </c>
    </row>
    <row r="14" spans="1:12" x14ac:dyDescent="0.35">
      <c r="A14" s="21" t="s">
        <v>130</v>
      </c>
      <c r="B14" s="28" t="s">
        <v>47</v>
      </c>
      <c r="C14" s="40">
        <v>44136</v>
      </c>
      <c r="D14" s="83">
        <v>12.150266999999999</v>
      </c>
      <c r="E14" s="83">
        <v>8.48978557997936</v>
      </c>
      <c r="F14" s="83">
        <v>23.210249999999998</v>
      </c>
      <c r="G14" s="83">
        <v>15.973083548220671</v>
      </c>
      <c r="H14" s="83">
        <v>0.53150573928633105</v>
      </c>
      <c r="I14" s="83" t="s">
        <v>117</v>
      </c>
      <c r="J14" s="83">
        <v>15.973083548220671</v>
      </c>
      <c r="K14" s="83">
        <v>8.48978557997936</v>
      </c>
    </row>
    <row r="15" spans="1:12" x14ac:dyDescent="0.35">
      <c r="A15" s="21" t="s">
        <v>131</v>
      </c>
      <c r="B15" s="28" t="s">
        <v>122</v>
      </c>
      <c r="C15" s="40">
        <v>41061</v>
      </c>
      <c r="D15" s="83">
        <v>7.5641360000000004</v>
      </c>
      <c r="E15" s="83">
        <v>4.9114098622505464</v>
      </c>
      <c r="F15" s="83">
        <v>5.7924755370391576</v>
      </c>
      <c r="G15" s="83">
        <v>5.9975868249886837</v>
      </c>
      <c r="H15" s="83">
        <v>0.81889766760647331</v>
      </c>
      <c r="I15" s="83" t="s">
        <v>117</v>
      </c>
      <c r="J15" s="83">
        <v>5.9975868249886837</v>
      </c>
      <c r="K15" s="83">
        <v>4.9114098622505464</v>
      </c>
    </row>
    <row r="16" spans="1:12" x14ac:dyDescent="0.35">
      <c r="A16" s="21" t="s">
        <v>132</v>
      </c>
      <c r="B16" s="28" t="s">
        <v>47</v>
      </c>
      <c r="C16" s="40">
        <v>44866</v>
      </c>
      <c r="D16" s="83">
        <v>0.56520400000000004</v>
      </c>
      <c r="E16" s="83">
        <v>0.41562448755084053</v>
      </c>
      <c r="F16" s="83">
        <v>0.94962375315694103</v>
      </c>
      <c r="G16" s="83">
        <v>0.6586995658050363</v>
      </c>
      <c r="H16" s="83">
        <v>0.63097732126615402</v>
      </c>
      <c r="I16" s="83" t="s">
        <v>117</v>
      </c>
      <c r="J16" s="83">
        <v>0.6586995658050363</v>
      </c>
      <c r="K16" s="83">
        <v>0.41562448755084053</v>
      </c>
    </row>
    <row r="17" spans="1:11" x14ac:dyDescent="0.35">
      <c r="A17" s="21" t="s">
        <v>133</v>
      </c>
      <c r="B17" s="28" t="s">
        <v>122</v>
      </c>
      <c r="C17" s="40">
        <v>41577</v>
      </c>
      <c r="D17" s="83">
        <v>0.90535699999999997</v>
      </c>
      <c r="E17" s="83">
        <v>0.62562546514705386</v>
      </c>
      <c r="F17" s="83">
        <v>0.75294512270199598</v>
      </c>
      <c r="G17" s="83">
        <v>0.72689109502316118</v>
      </c>
      <c r="H17" s="83">
        <v>0.860686655030654</v>
      </c>
      <c r="I17" s="83" t="s">
        <v>117</v>
      </c>
      <c r="J17" s="83">
        <v>0.72689109502316118</v>
      </c>
      <c r="K17" s="83">
        <v>0.62562546514705386</v>
      </c>
    </row>
    <row r="18" spans="1:11" x14ac:dyDescent="0.35">
      <c r="A18" s="21" t="s">
        <v>133</v>
      </c>
      <c r="B18" s="28" t="s">
        <v>47</v>
      </c>
      <c r="C18" s="40">
        <v>42698</v>
      </c>
      <c r="D18" s="83">
        <v>0.88089499999999998</v>
      </c>
      <c r="E18" s="83">
        <v>0.60744844002990017</v>
      </c>
      <c r="F18" s="83">
        <v>0.90342143625726301</v>
      </c>
      <c r="G18" s="83">
        <v>0.67158195823278355</v>
      </c>
      <c r="H18" s="83">
        <v>0.90450381012073966</v>
      </c>
      <c r="I18" s="83" t="s">
        <v>117</v>
      </c>
      <c r="J18" s="83">
        <v>0.67158195823278355</v>
      </c>
      <c r="K18" s="83">
        <v>0.60744844002990017</v>
      </c>
    </row>
    <row r="19" spans="1:11" x14ac:dyDescent="0.35">
      <c r="A19" s="21" t="s">
        <v>134</v>
      </c>
      <c r="B19" s="28" t="s">
        <v>47</v>
      </c>
      <c r="C19" s="40">
        <v>42332</v>
      </c>
      <c r="D19" s="83">
        <v>0.80847800000000003</v>
      </c>
      <c r="E19" s="83">
        <v>0.5484631420704047</v>
      </c>
      <c r="F19" s="83">
        <v>0.90129642336709603</v>
      </c>
      <c r="G19" s="83">
        <v>0.67711142421309223</v>
      </c>
      <c r="H19" s="83">
        <v>0.81000426585299956</v>
      </c>
      <c r="I19" s="83" t="s">
        <v>117</v>
      </c>
      <c r="J19" s="83">
        <v>0.67711142421309223</v>
      </c>
      <c r="K19" s="83">
        <v>0.5484631420704047</v>
      </c>
    </row>
    <row r="20" spans="1:11" x14ac:dyDescent="0.35">
      <c r="A20" s="21" t="s">
        <v>135</v>
      </c>
      <c r="B20" s="28" t="s">
        <v>122</v>
      </c>
      <c r="C20" s="40">
        <v>40299</v>
      </c>
      <c r="D20" s="83">
        <v>0.80518000000000001</v>
      </c>
      <c r="E20" s="83">
        <v>0.53549327191722929</v>
      </c>
      <c r="F20" s="83">
        <v>0.75430899010596097</v>
      </c>
      <c r="G20" s="83">
        <v>0.69192535544138134</v>
      </c>
      <c r="H20" s="83">
        <v>0.77391768881722289</v>
      </c>
      <c r="I20" s="83" t="s">
        <v>117</v>
      </c>
      <c r="J20" s="83">
        <v>0.69192535544138134</v>
      </c>
      <c r="K20" s="83">
        <v>0.53549327191722929</v>
      </c>
    </row>
    <row r="21" spans="1:11" x14ac:dyDescent="0.35">
      <c r="A21" s="21" t="s">
        <v>135</v>
      </c>
      <c r="B21" s="28" t="s">
        <v>123</v>
      </c>
      <c r="C21" s="40">
        <v>42174</v>
      </c>
      <c r="D21" s="83">
        <v>0.77791299999999997</v>
      </c>
      <c r="E21" s="83">
        <v>0.52772816110941134</v>
      </c>
      <c r="F21" s="83">
        <v>0.90129642336709603</v>
      </c>
      <c r="G21" s="83">
        <v>0.67711142421309223</v>
      </c>
      <c r="H21" s="83">
        <v>0.7793815644488834</v>
      </c>
      <c r="I21" s="83" t="s">
        <v>117</v>
      </c>
      <c r="J21" s="83">
        <v>0.67711142421309223</v>
      </c>
      <c r="K21" s="83">
        <v>0.52772816110941134</v>
      </c>
    </row>
    <row r="22" spans="1:11" x14ac:dyDescent="0.35">
      <c r="A22" s="21" t="s">
        <v>136</v>
      </c>
      <c r="B22" s="28" t="s">
        <v>137</v>
      </c>
      <c r="C22" s="40">
        <v>40817</v>
      </c>
      <c r="D22" s="83">
        <v>0.71316299999999999</v>
      </c>
      <c r="E22" s="83">
        <v>0.47196456508445767</v>
      </c>
      <c r="F22" s="83">
        <v>0.71841389865331695</v>
      </c>
      <c r="G22" s="83">
        <v>0.74104297877853631</v>
      </c>
      <c r="H22" s="83">
        <v>0.63689229720845408</v>
      </c>
      <c r="I22" s="83" t="s">
        <v>117</v>
      </c>
      <c r="J22" s="83">
        <v>0.74104297877853631</v>
      </c>
      <c r="K22" s="83">
        <v>0.47196456508445767</v>
      </c>
    </row>
    <row r="23" spans="1:11" s="36" customFormat="1" x14ac:dyDescent="0.35">
      <c r="A23" s="21" t="s">
        <v>136</v>
      </c>
      <c r="B23" s="28" t="s">
        <v>122</v>
      </c>
      <c r="C23" s="40">
        <v>41913</v>
      </c>
      <c r="D23" s="83">
        <v>0.61113499999999998</v>
      </c>
      <c r="E23" s="83">
        <v>0.42075017435588152</v>
      </c>
      <c r="F23" s="83">
        <v>0.75272819693260296</v>
      </c>
      <c r="G23" s="83">
        <v>0.6785227182172765</v>
      </c>
      <c r="H23" s="83">
        <v>0.62009740139776559</v>
      </c>
      <c r="I23" s="83" t="s">
        <v>117</v>
      </c>
      <c r="J23" s="83">
        <v>0.6785227182172765</v>
      </c>
      <c r="K23" s="83">
        <v>0.42075017435588152</v>
      </c>
    </row>
    <row r="24" spans="1:11" x14ac:dyDescent="0.35">
      <c r="A24" s="21" t="s">
        <v>136</v>
      </c>
      <c r="B24" s="28" t="s">
        <v>47</v>
      </c>
      <c r="C24" s="40">
        <v>44166</v>
      </c>
      <c r="D24" s="83">
        <v>0.53025100000000003</v>
      </c>
      <c r="E24" s="83">
        <v>0.3705035694746161</v>
      </c>
      <c r="F24" s="83">
        <v>0.87550639698799804</v>
      </c>
      <c r="G24" s="83">
        <v>0.60251556213702773</v>
      </c>
      <c r="H24" s="83">
        <v>0.61492780063721231</v>
      </c>
      <c r="I24" s="83" t="s">
        <v>117</v>
      </c>
      <c r="J24" s="83">
        <v>0.60251556213702773</v>
      </c>
      <c r="K24" s="83">
        <v>0.3705035694746161</v>
      </c>
    </row>
    <row r="25" spans="1:11" x14ac:dyDescent="0.35">
      <c r="A25" s="21" t="s">
        <v>138</v>
      </c>
      <c r="B25" s="28" t="s">
        <v>139</v>
      </c>
      <c r="C25" s="40">
        <v>40603</v>
      </c>
      <c r="D25" s="83">
        <v>5.2326393127441397</v>
      </c>
      <c r="E25" s="83">
        <v>3.4629114767355058</v>
      </c>
      <c r="F25" s="83">
        <v>7.7839999999999998</v>
      </c>
      <c r="G25" s="83">
        <v>8.0291856235310792</v>
      </c>
      <c r="H25" s="83">
        <v>0.4312904993237141</v>
      </c>
      <c r="I25" s="83" t="s">
        <v>117</v>
      </c>
      <c r="J25" s="83">
        <v>8.0291856235310792</v>
      </c>
      <c r="K25" s="83">
        <v>3.4629114767355058</v>
      </c>
    </row>
    <row r="26" spans="1:11" x14ac:dyDescent="0.35">
      <c r="A26" s="21" t="s">
        <v>138</v>
      </c>
      <c r="B26" s="28" t="s">
        <v>137</v>
      </c>
      <c r="C26" s="40">
        <v>43435</v>
      </c>
      <c r="D26" s="83">
        <v>6.2472906112670898</v>
      </c>
      <c r="E26" s="83">
        <v>4.2486927810043165</v>
      </c>
      <c r="F26" s="83">
        <v>7.838499999999998</v>
      </c>
      <c r="G26" s="83">
        <v>5.8565666941276966</v>
      </c>
      <c r="H26" s="83">
        <v>0.72545793515242052</v>
      </c>
      <c r="I26" s="83" t="s">
        <v>117</v>
      </c>
      <c r="J26" s="83">
        <v>5.8565666941276966</v>
      </c>
      <c r="K26" s="83">
        <v>4.2486927810043165</v>
      </c>
    </row>
    <row r="27" spans="1:11" x14ac:dyDescent="0.35">
      <c r="A27" s="21" t="s">
        <v>138</v>
      </c>
      <c r="B27" s="28" t="s">
        <v>47</v>
      </c>
      <c r="C27" s="40">
        <v>44470</v>
      </c>
      <c r="D27" s="83">
        <v>5.8720407485961896</v>
      </c>
      <c r="E27" s="83">
        <v>4.2071647034773276</v>
      </c>
      <c r="F27" s="83">
        <v>7.77325</v>
      </c>
      <c r="G27" s="83">
        <v>5.8391739364080708</v>
      </c>
      <c r="H27" s="83">
        <v>0.72050683012627248</v>
      </c>
      <c r="I27" s="83" t="s">
        <v>117</v>
      </c>
      <c r="J27" s="83">
        <v>5.8391739364080708</v>
      </c>
      <c r="K27" s="83">
        <v>4.2071647034773276</v>
      </c>
    </row>
    <row r="28" spans="1:11" x14ac:dyDescent="0.35">
      <c r="A28" s="21" t="s">
        <v>138</v>
      </c>
      <c r="B28" s="28" t="s">
        <v>48</v>
      </c>
      <c r="C28" s="40">
        <v>44496</v>
      </c>
      <c r="D28" s="83">
        <v>5.8720407485961896</v>
      </c>
      <c r="E28" s="83">
        <v>4.2071647034773276</v>
      </c>
      <c r="F28" s="83">
        <v>7.77325</v>
      </c>
      <c r="G28" s="83">
        <v>5.8391739364080708</v>
      </c>
      <c r="H28" s="83">
        <v>0.72050683012627248</v>
      </c>
      <c r="I28" s="83" t="s">
        <v>117</v>
      </c>
      <c r="J28" s="83">
        <v>5.8391739364080708</v>
      </c>
      <c r="K28" s="83">
        <v>4.2071647034773276</v>
      </c>
    </row>
    <row r="29" spans="1:11" x14ac:dyDescent="0.35">
      <c r="A29" s="21" t="s">
        <v>138</v>
      </c>
      <c r="B29" s="28" t="s">
        <v>139</v>
      </c>
      <c r="C29" s="40">
        <v>45597</v>
      </c>
      <c r="D29" s="83">
        <v>5.6137482166567301</v>
      </c>
      <c r="E29" s="83">
        <v>4.0681192088165838</v>
      </c>
      <c r="F29" s="83">
        <v>7.8038333333333352</v>
      </c>
      <c r="G29" s="83">
        <v>5.1498280503859624</v>
      </c>
      <c r="H29" s="83">
        <v>0.78995243511318636</v>
      </c>
      <c r="I29" s="83" t="s">
        <v>117</v>
      </c>
      <c r="J29" s="83">
        <v>5.1498280503859624</v>
      </c>
      <c r="K29" s="83">
        <v>4.0681192088165838</v>
      </c>
    </row>
    <row r="30" spans="1:11" x14ac:dyDescent="0.35">
      <c r="A30" s="21" t="s">
        <v>140</v>
      </c>
      <c r="B30" s="28" t="s">
        <v>120</v>
      </c>
      <c r="C30" s="40">
        <v>43896</v>
      </c>
      <c r="D30" s="83">
        <v>141.838435</v>
      </c>
      <c r="E30" s="83">
        <v>99.107114283977438</v>
      </c>
      <c r="F30" s="83">
        <v>307.99666666666678</v>
      </c>
      <c r="G30" s="83">
        <v>211.96051267177828</v>
      </c>
      <c r="H30" s="83">
        <v>0.46757347882737582</v>
      </c>
      <c r="I30" s="83" t="s">
        <v>117</v>
      </c>
      <c r="J30" s="83">
        <v>211.96051267177828</v>
      </c>
      <c r="K30" s="83">
        <v>99.107114283977438</v>
      </c>
    </row>
    <row r="31" spans="1:11" x14ac:dyDescent="0.35">
      <c r="A31" s="21" t="s">
        <v>140</v>
      </c>
      <c r="B31" s="28" t="s">
        <v>137</v>
      </c>
      <c r="C31" s="40">
        <v>44197</v>
      </c>
      <c r="D31" s="83">
        <v>148.35117500000001</v>
      </c>
      <c r="E31" s="83">
        <v>106.28976430870287</v>
      </c>
      <c r="F31" s="83">
        <v>303.14083333333321</v>
      </c>
      <c r="G31" s="83">
        <v>227.71582710719738</v>
      </c>
      <c r="H31" s="83">
        <v>0.46676493970121319</v>
      </c>
      <c r="I31" s="83" t="s">
        <v>117</v>
      </c>
      <c r="J31" s="83">
        <v>227.71582710719738</v>
      </c>
      <c r="K31" s="83">
        <v>106.28976430870287</v>
      </c>
    </row>
    <row r="32" spans="1:11" x14ac:dyDescent="0.35">
      <c r="A32" s="21" t="s">
        <v>141</v>
      </c>
      <c r="B32" s="28" t="s">
        <v>142</v>
      </c>
      <c r="C32" s="40">
        <v>42887</v>
      </c>
      <c r="D32" s="83">
        <v>138.277175</v>
      </c>
      <c r="E32" s="83">
        <v>93.58525548660522</v>
      </c>
      <c r="F32" s="83">
        <v>106.8395720139997</v>
      </c>
      <c r="G32" s="83">
        <v>81.884583755875312</v>
      </c>
      <c r="H32" s="83">
        <v>1.1428922416655793</v>
      </c>
      <c r="I32" s="83" t="s">
        <v>117</v>
      </c>
      <c r="J32" s="83">
        <v>81.884583755875312</v>
      </c>
      <c r="K32" s="83">
        <v>93.58525548660522</v>
      </c>
    </row>
    <row r="33" spans="1:11" x14ac:dyDescent="0.35">
      <c r="A33" s="21" t="s">
        <v>143</v>
      </c>
      <c r="B33" s="28" t="s">
        <v>122</v>
      </c>
      <c r="C33" s="40">
        <v>40787</v>
      </c>
      <c r="D33" s="83">
        <v>0.758687</v>
      </c>
      <c r="E33" s="83">
        <v>0.50209192006628489</v>
      </c>
      <c r="F33" s="83">
        <v>0.71841389865331695</v>
      </c>
      <c r="G33" s="83">
        <v>0.74104297877853631</v>
      </c>
      <c r="H33" s="83">
        <v>0.67754763818676855</v>
      </c>
      <c r="I33" s="83" t="s">
        <v>117</v>
      </c>
      <c r="J33" s="83">
        <v>0.74104297877853631</v>
      </c>
      <c r="K33" s="83">
        <v>0.50209192006628489</v>
      </c>
    </row>
    <row r="34" spans="1:11" x14ac:dyDescent="0.35">
      <c r="A34" s="21" t="s">
        <v>143</v>
      </c>
      <c r="B34" s="28" t="s">
        <v>47</v>
      </c>
      <c r="C34" s="40">
        <v>43374</v>
      </c>
      <c r="D34" s="83">
        <v>0.68121900000000002</v>
      </c>
      <c r="E34" s="83">
        <v>0.46328727566524286</v>
      </c>
      <c r="F34" s="83">
        <v>0.84677266710811105</v>
      </c>
      <c r="G34" s="83">
        <v>0.63266959235606857</v>
      </c>
      <c r="H34" s="83">
        <v>0.73227365636454234</v>
      </c>
      <c r="I34" s="83" t="s">
        <v>117</v>
      </c>
      <c r="J34" s="83">
        <v>0.63266959235606857</v>
      </c>
      <c r="K34" s="83">
        <v>0.46328727566524286</v>
      </c>
    </row>
    <row r="35" spans="1:11" x14ac:dyDescent="0.35">
      <c r="A35" s="21" t="s">
        <v>144</v>
      </c>
      <c r="B35" s="28" t="s">
        <v>120</v>
      </c>
      <c r="C35" s="40">
        <v>44531</v>
      </c>
      <c r="D35" s="83">
        <v>0.46411200000000002</v>
      </c>
      <c r="E35" s="83">
        <v>0.33252419532801619</v>
      </c>
      <c r="F35" s="83">
        <v>0.84549413889045</v>
      </c>
      <c r="G35" s="83">
        <v>0.63512524866624653</v>
      </c>
      <c r="H35" s="83">
        <v>0.52355688271929357</v>
      </c>
      <c r="I35" s="83" t="s">
        <v>117</v>
      </c>
      <c r="J35" s="83">
        <v>0.63512524866624653</v>
      </c>
      <c r="K35" s="83">
        <v>0.33252419532801619</v>
      </c>
    </row>
    <row r="36" spans="1:11" x14ac:dyDescent="0.35">
      <c r="A36" s="21" t="s">
        <v>145</v>
      </c>
      <c r="B36" s="28" t="s">
        <v>122</v>
      </c>
      <c r="C36" s="40">
        <v>41558</v>
      </c>
      <c r="D36" s="83">
        <v>0.44334699999999999</v>
      </c>
      <c r="E36" s="83">
        <v>0.30636442099254868</v>
      </c>
      <c r="F36" s="83">
        <v>2.60100833333333</v>
      </c>
      <c r="G36" s="83">
        <v>2.5110060993506451</v>
      </c>
      <c r="H36" s="83">
        <v>0.12200863274357461</v>
      </c>
      <c r="I36" s="83" t="s">
        <v>117</v>
      </c>
      <c r="J36" s="83">
        <v>2.5110060993506451</v>
      </c>
      <c r="K36" s="83">
        <v>0.30636442099254868</v>
      </c>
    </row>
    <row r="37" spans="1:11" x14ac:dyDescent="0.35">
      <c r="A37" s="21" t="s">
        <v>145</v>
      </c>
      <c r="B37" s="28" t="s">
        <v>47</v>
      </c>
      <c r="C37" s="40">
        <v>44774</v>
      </c>
      <c r="D37" s="83">
        <v>0.47173900000000002</v>
      </c>
      <c r="E37" s="83">
        <v>0.34689471435578295</v>
      </c>
      <c r="F37" s="83">
        <v>0.94962375315694103</v>
      </c>
      <c r="G37" s="83">
        <v>0.6586995658050363</v>
      </c>
      <c r="H37" s="83">
        <v>0.52663571127729847</v>
      </c>
      <c r="I37" s="83" t="s">
        <v>117</v>
      </c>
      <c r="J37" s="83">
        <v>0.6586995658050363</v>
      </c>
      <c r="K37" s="83">
        <v>0.34689471435578295</v>
      </c>
    </row>
    <row r="38" spans="1:11" s="36" customFormat="1" x14ac:dyDescent="0.35">
      <c r="A38" s="21" t="s">
        <v>146</v>
      </c>
      <c r="B38" s="28" t="s">
        <v>47</v>
      </c>
      <c r="C38" s="40">
        <v>44044</v>
      </c>
      <c r="D38" s="83">
        <v>0.83816199999999996</v>
      </c>
      <c r="E38" s="83">
        <v>0.58565097057428117</v>
      </c>
      <c r="F38" s="83">
        <v>0.87550639698799804</v>
      </c>
      <c r="G38" s="83">
        <v>0.60251556213702773</v>
      </c>
      <c r="H38" s="83">
        <v>0.97200969962845352</v>
      </c>
      <c r="I38" s="83" t="s">
        <v>117</v>
      </c>
      <c r="J38" s="83">
        <v>0.60251556213702773</v>
      </c>
      <c r="K38" s="83">
        <v>0.58565097057428117</v>
      </c>
    </row>
    <row r="39" spans="1:11" x14ac:dyDescent="0.35">
      <c r="A39" s="21" t="s">
        <v>147</v>
      </c>
      <c r="B39" s="28" t="s">
        <v>47</v>
      </c>
      <c r="C39" s="40">
        <v>45717</v>
      </c>
      <c r="D39" s="83">
        <v>7.2411629582370196</v>
      </c>
      <c r="E39" s="83">
        <v>5.2474590928694713</v>
      </c>
      <c r="F39" s="83">
        <v>17.791907688172039</v>
      </c>
      <c r="G39" s="83">
        <v>11.741058703939432</v>
      </c>
      <c r="H39" s="83">
        <v>0.44693236148362087</v>
      </c>
      <c r="I39" s="83" t="s">
        <v>148</v>
      </c>
      <c r="J39" s="83">
        <v>0.60968399718789568</v>
      </c>
      <c r="K39" s="83">
        <v>0.27248750862195947</v>
      </c>
    </row>
    <row r="40" spans="1:11" x14ac:dyDescent="0.35">
      <c r="A40" s="21" t="s">
        <v>149</v>
      </c>
      <c r="B40" s="28" t="s">
        <v>120</v>
      </c>
      <c r="C40" s="40">
        <v>44034</v>
      </c>
      <c r="D40" s="83">
        <v>0.74782800000000005</v>
      </c>
      <c r="E40" s="83">
        <v>0.52253167528786038</v>
      </c>
      <c r="F40" s="83">
        <v>0.87550639698799804</v>
      </c>
      <c r="G40" s="83">
        <v>0.60251556213702773</v>
      </c>
      <c r="H40" s="83">
        <v>0.86725008966494221</v>
      </c>
      <c r="I40" s="83" t="s">
        <v>117</v>
      </c>
      <c r="J40" s="83">
        <v>0.60251556213702773</v>
      </c>
      <c r="K40" s="83">
        <v>0.52253167528786038</v>
      </c>
    </row>
    <row r="41" spans="1:11" x14ac:dyDescent="0.35">
      <c r="A41" s="21" t="s">
        <v>150</v>
      </c>
      <c r="B41" s="28" t="s">
        <v>47</v>
      </c>
      <c r="C41" s="40">
        <v>41661</v>
      </c>
      <c r="D41" s="83">
        <v>1.4407300000000001</v>
      </c>
      <c r="E41" s="83">
        <v>0.9919042416155992</v>
      </c>
      <c r="F41" s="83">
        <v>1.2054333333333329</v>
      </c>
      <c r="G41" s="83">
        <v>1.0865992602589842</v>
      </c>
      <c r="H41" s="83">
        <v>0.91285193897443384</v>
      </c>
      <c r="I41" s="83" t="s">
        <v>117</v>
      </c>
      <c r="J41" s="83">
        <v>1.0865992602589842</v>
      </c>
      <c r="K41" s="83">
        <v>0.9919042416155992</v>
      </c>
    </row>
    <row r="42" spans="1:11" x14ac:dyDescent="0.35">
      <c r="A42" s="22" t="s">
        <v>151</v>
      </c>
      <c r="B42" s="7" t="s">
        <v>137</v>
      </c>
      <c r="C42" s="31">
        <v>42856</v>
      </c>
      <c r="D42" s="83">
        <v>9.7498299999999993</v>
      </c>
      <c r="E42" s="83">
        <v>6.5986330101187569</v>
      </c>
      <c r="F42" s="83">
        <v>8.2716666666666647</v>
      </c>
      <c r="G42" s="83">
        <v>6.3396171399731527</v>
      </c>
      <c r="H42" s="83">
        <v>1.0408567054487301</v>
      </c>
      <c r="I42" s="83" t="s">
        <v>117</v>
      </c>
      <c r="J42" s="83">
        <v>6.3396171399731527</v>
      </c>
      <c r="K42" s="83">
        <v>6.5986330101187569</v>
      </c>
    </row>
    <row r="43" spans="1:11" x14ac:dyDescent="0.35">
      <c r="A43" s="22" t="s">
        <v>151</v>
      </c>
      <c r="B43" s="7" t="s">
        <v>120</v>
      </c>
      <c r="C43" s="31">
        <v>43621</v>
      </c>
      <c r="D43" s="83">
        <v>9.4811519999999998</v>
      </c>
      <c r="E43" s="83">
        <v>6.4972640111070525</v>
      </c>
      <c r="F43" s="83">
        <v>8.7999999999999972</v>
      </c>
      <c r="G43" s="83">
        <v>6.1174556594105942</v>
      </c>
      <c r="H43" s="83">
        <v>1.0620859999389112</v>
      </c>
      <c r="I43" s="83" t="s">
        <v>117</v>
      </c>
      <c r="J43" s="83">
        <v>6.1174556594105942</v>
      </c>
      <c r="K43" s="83">
        <v>6.4972640111070525</v>
      </c>
    </row>
    <row r="44" spans="1:11" x14ac:dyDescent="0.35">
      <c r="A44" s="22" t="s">
        <v>152</v>
      </c>
      <c r="B44" s="7" t="s">
        <v>122</v>
      </c>
      <c r="C44" s="31">
        <v>42293</v>
      </c>
      <c r="D44" s="83">
        <v>1.764643</v>
      </c>
      <c r="E44" s="83">
        <v>1.1971156227040749</v>
      </c>
      <c r="F44" s="83">
        <v>3.7694999999999999</v>
      </c>
      <c r="G44" s="83">
        <v>2.8318890959713436</v>
      </c>
      <c r="H44" s="83">
        <v>0.42272687316996144</v>
      </c>
      <c r="I44" s="83" t="s">
        <v>117</v>
      </c>
      <c r="J44" s="83">
        <v>2.8318890959713436</v>
      </c>
      <c r="K44" s="83">
        <v>1.1971156227040749</v>
      </c>
    </row>
    <row r="45" spans="1:11" x14ac:dyDescent="0.35">
      <c r="A45" s="22" t="s">
        <v>152</v>
      </c>
      <c r="B45" s="7" t="s">
        <v>142</v>
      </c>
      <c r="C45" s="31">
        <v>45717</v>
      </c>
      <c r="D45" s="83">
        <v>1.9772460000000001</v>
      </c>
      <c r="E45" s="83">
        <v>1.4328523693472963</v>
      </c>
      <c r="F45" s="83">
        <v>3.9807833333333318</v>
      </c>
      <c r="G45" s="83">
        <v>2.6269589311888071</v>
      </c>
      <c r="H45" s="83">
        <v>0.54544148076912324</v>
      </c>
      <c r="I45" s="83" t="s">
        <v>117</v>
      </c>
      <c r="J45" s="83">
        <v>2.6269589311888071</v>
      </c>
      <c r="K45" s="83">
        <v>1.4328523693472963</v>
      </c>
    </row>
    <row r="46" spans="1:11" x14ac:dyDescent="0.35">
      <c r="A46" s="22" t="s">
        <v>153</v>
      </c>
      <c r="B46" s="7" t="s">
        <v>129</v>
      </c>
      <c r="C46" s="31">
        <v>40878</v>
      </c>
      <c r="D46" s="83">
        <v>0.62308300000000005</v>
      </c>
      <c r="E46" s="83">
        <v>0.41235046841538214</v>
      </c>
      <c r="F46" s="83">
        <v>0.71841389865331695</v>
      </c>
      <c r="G46" s="83">
        <v>0.74104297877853631</v>
      </c>
      <c r="H46" s="83">
        <v>0.55644609047515814</v>
      </c>
      <c r="I46" s="83" t="s">
        <v>117</v>
      </c>
      <c r="J46" s="83">
        <v>0.74104297877853631</v>
      </c>
      <c r="K46" s="83">
        <v>0.41235046841538214</v>
      </c>
    </row>
    <row r="47" spans="1:11" x14ac:dyDescent="0.35">
      <c r="A47" s="22" t="s">
        <v>153</v>
      </c>
      <c r="B47" s="7" t="s">
        <v>47</v>
      </c>
      <c r="C47" s="31">
        <v>44470</v>
      </c>
      <c r="D47" s="83">
        <v>0.54047199999999995</v>
      </c>
      <c r="E47" s="83">
        <v>0.38723415231091529</v>
      </c>
      <c r="F47" s="83">
        <v>0.84549413889045</v>
      </c>
      <c r="G47" s="83">
        <v>0.63512524866624653</v>
      </c>
      <c r="H47" s="83">
        <v>0.60969730478216888</v>
      </c>
      <c r="I47" s="83" t="s">
        <v>117</v>
      </c>
      <c r="J47" s="83">
        <v>0.63512524866624653</v>
      </c>
      <c r="K47" s="83">
        <v>0.38723415231091529</v>
      </c>
    </row>
    <row r="48" spans="1:11" x14ac:dyDescent="0.35">
      <c r="A48" s="22" t="s">
        <v>154</v>
      </c>
      <c r="B48" s="7" t="s">
        <v>122</v>
      </c>
      <c r="C48" s="31">
        <v>44501</v>
      </c>
      <c r="D48" s="83">
        <v>1.6524537255552301</v>
      </c>
      <c r="E48" s="83">
        <v>1.1839401812645123</v>
      </c>
      <c r="F48" s="83">
        <v>4.1604166666666647</v>
      </c>
      <c r="G48" s="83">
        <v>3.1252560466468635</v>
      </c>
      <c r="H48" s="83">
        <v>0.37882981861111198</v>
      </c>
      <c r="I48" s="83" t="s">
        <v>148</v>
      </c>
      <c r="J48" s="83">
        <v>0.63512524866624653</v>
      </c>
      <c r="K48" s="83">
        <v>0.24060438274757157</v>
      </c>
    </row>
    <row r="49" spans="1:11" x14ac:dyDescent="0.35">
      <c r="A49" s="22" t="s">
        <v>155</v>
      </c>
      <c r="B49" s="7" t="s">
        <v>122</v>
      </c>
      <c r="C49" s="31">
        <v>42309</v>
      </c>
      <c r="D49" s="83">
        <v>40.7265397781104</v>
      </c>
      <c r="E49" s="83">
        <v>27.628464809627165</v>
      </c>
      <c r="F49" s="83">
        <v>108.811425</v>
      </c>
      <c r="G49" s="83">
        <v>81.74609045618881</v>
      </c>
      <c r="H49" s="83">
        <v>0.33797903551649883</v>
      </c>
      <c r="I49" s="83" t="s">
        <v>148</v>
      </c>
      <c r="J49" s="83">
        <v>0.67711142421309223</v>
      </c>
      <c r="K49" s="83">
        <v>0.22884946609274381</v>
      </c>
    </row>
    <row r="50" spans="1:11" x14ac:dyDescent="0.35">
      <c r="A50" s="22" t="s">
        <v>156</v>
      </c>
      <c r="B50" s="7" t="s">
        <v>47</v>
      </c>
      <c r="C50" s="31">
        <v>42826</v>
      </c>
      <c r="D50" s="83">
        <v>0.883214712142944</v>
      </c>
      <c r="E50" s="83">
        <v>0.59775501260729336</v>
      </c>
      <c r="F50" s="83">
        <v>1.380925</v>
      </c>
      <c r="G50" s="83">
        <v>1.0583762803567311</v>
      </c>
      <c r="H50" s="83">
        <v>0.56478496703064529</v>
      </c>
      <c r="I50" s="83" t="s">
        <v>117</v>
      </c>
      <c r="J50" s="83">
        <v>1.0583762803567311</v>
      </c>
      <c r="K50" s="83">
        <v>0.59775501260729336</v>
      </c>
    </row>
    <row r="51" spans="1:11" x14ac:dyDescent="0.35">
      <c r="A51" s="22" t="s">
        <v>156</v>
      </c>
      <c r="B51" s="7" t="s">
        <v>137</v>
      </c>
      <c r="C51" s="31">
        <v>42826</v>
      </c>
      <c r="D51" s="83">
        <v>0.883214712142944</v>
      </c>
      <c r="E51" s="83">
        <v>0.59775501260729336</v>
      </c>
      <c r="F51" s="83">
        <v>1.380925</v>
      </c>
      <c r="G51" s="83">
        <v>1.0583762803567311</v>
      </c>
      <c r="H51" s="83">
        <v>0.56478496703064529</v>
      </c>
      <c r="I51" s="83" t="s">
        <v>117</v>
      </c>
      <c r="J51" s="83">
        <v>1.0583762803567311</v>
      </c>
      <c r="K51" s="83">
        <v>0.59775501260729336</v>
      </c>
    </row>
    <row r="52" spans="1:11" x14ac:dyDescent="0.35">
      <c r="A52" s="22" t="s">
        <v>157</v>
      </c>
      <c r="B52" s="7" t="s">
        <v>47</v>
      </c>
      <c r="C52" s="48">
        <v>44136</v>
      </c>
      <c r="D52" s="83">
        <v>0.48909000000000002</v>
      </c>
      <c r="E52" s="83">
        <v>0.34174304394398125</v>
      </c>
      <c r="F52" s="83">
        <v>0.87550639698799804</v>
      </c>
      <c r="G52" s="83">
        <v>0.60251556213702773</v>
      </c>
      <c r="H52" s="83">
        <v>0.56719372148973635</v>
      </c>
      <c r="I52" s="83" t="s">
        <v>117</v>
      </c>
      <c r="J52" s="83">
        <v>0.60251556213702773</v>
      </c>
      <c r="K52" s="83">
        <v>0.34174304394398125</v>
      </c>
    </row>
    <row r="53" spans="1:11" x14ac:dyDescent="0.35">
      <c r="A53" s="22" t="s">
        <v>158</v>
      </c>
      <c r="B53" s="7" t="s">
        <v>47</v>
      </c>
      <c r="C53" s="48">
        <v>44287</v>
      </c>
      <c r="D53" s="83">
        <v>0.53747699999999998</v>
      </c>
      <c r="E53" s="83">
        <v>0.38508831258902187</v>
      </c>
      <c r="F53" s="83">
        <v>0.84549413889045</v>
      </c>
      <c r="G53" s="83">
        <v>0.63512524866624653</v>
      </c>
      <c r="H53" s="83">
        <v>0.60631869603310773</v>
      </c>
      <c r="I53" s="83" t="s">
        <v>117</v>
      </c>
      <c r="J53" s="83">
        <v>0.63512524866624653</v>
      </c>
      <c r="K53" s="83">
        <v>0.38508831258902187</v>
      </c>
    </row>
    <row r="54" spans="1:11" x14ac:dyDescent="0.35">
      <c r="A54" s="22" t="s">
        <v>159</v>
      </c>
      <c r="B54" s="7" t="s">
        <v>122</v>
      </c>
      <c r="C54" s="48">
        <v>40756</v>
      </c>
      <c r="D54" s="83">
        <v>854.58572300000003</v>
      </c>
      <c r="E54" s="83">
        <v>565.55679288336864</v>
      </c>
      <c r="F54" s="83">
        <v>1108.2333333333329</v>
      </c>
      <c r="G54" s="83">
        <v>1143.1412060017888</v>
      </c>
      <c r="H54" s="83">
        <v>0.49473922374073154</v>
      </c>
      <c r="I54" s="83" t="s">
        <v>117</v>
      </c>
      <c r="J54" s="83">
        <v>1143.1412060017888</v>
      </c>
      <c r="K54" s="83">
        <v>565.55679288336864</v>
      </c>
    </row>
    <row r="55" spans="1:11" x14ac:dyDescent="0.35">
      <c r="A55" s="22" t="s">
        <v>160</v>
      </c>
      <c r="B55" s="7" t="s">
        <v>129</v>
      </c>
      <c r="C55" s="48">
        <v>40756</v>
      </c>
      <c r="D55" s="83">
        <v>0.71412900000000001</v>
      </c>
      <c r="E55" s="83">
        <v>0.47260385479784944</v>
      </c>
      <c r="F55" s="83">
        <v>0.71841389865331695</v>
      </c>
      <c r="G55" s="83">
        <v>0.74104297877853631</v>
      </c>
      <c r="H55" s="83">
        <v>0.63775498632595373</v>
      </c>
      <c r="I55" s="83" t="s">
        <v>117</v>
      </c>
      <c r="J55" s="83">
        <v>0.74104297877853631</v>
      </c>
      <c r="K55" s="83">
        <v>0.47260385479784944</v>
      </c>
    </row>
    <row r="56" spans="1:11" x14ac:dyDescent="0.35">
      <c r="A56" s="22" t="s">
        <v>160</v>
      </c>
      <c r="B56" s="7" t="s">
        <v>47</v>
      </c>
      <c r="C56" s="48">
        <v>44378</v>
      </c>
      <c r="D56" s="83">
        <v>0.58847000000000005</v>
      </c>
      <c r="E56" s="83">
        <v>0.42162347283560364</v>
      </c>
      <c r="F56" s="83">
        <v>0.84549413889045</v>
      </c>
      <c r="G56" s="83">
        <v>0.63512524866624653</v>
      </c>
      <c r="H56" s="83">
        <v>0.66384303524542065</v>
      </c>
      <c r="I56" s="83" t="s">
        <v>117</v>
      </c>
      <c r="J56" s="83">
        <v>0.63512524866624653</v>
      </c>
      <c r="K56" s="83">
        <v>0.42162347283560364</v>
      </c>
    </row>
    <row r="57" spans="1:11" x14ac:dyDescent="0.35">
      <c r="A57" s="22" t="s">
        <v>161</v>
      </c>
      <c r="B57" s="7" t="s">
        <v>122</v>
      </c>
      <c r="C57" s="48">
        <v>40603</v>
      </c>
      <c r="D57" s="83">
        <v>8.844042</v>
      </c>
      <c r="E57" s="83">
        <v>5.8529038047664805</v>
      </c>
      <c r="F57" s="83">
        <v>6.4935433333333323</v>
      </c>
      <c r="G57" s="83">
        <v>6.6980812921089514</v>
      </c>
      <c r="H57" s="83">
        <v>0.87381797107506298</v>
      </c>
      <c r="I57" s="83" t="s">
        <v>117</v>
      </c>
      <c r="J57" s="83">
        <v>6.6980812921089514</v>
      </c>
      <c r="K57" s="83">
        <v>5.8529038047664805</v>
      </c>
    </row>
    <row r="58" spans="1:11" x14ac:dyDescent="0.35">
      <c r="A58" s="22" t="s">
        <v>161</v>
      </c>
      <c r="B58" s="7" t="s">
        <v>47</v>
      </c>
      <c r="C58" s="48">
        <v>43435</v>
      </c>
      <c r="D58" s="83">
        <v>8.8658809999999999</v>
      </c>
      <c r="E58" s="83">
        <v>6.0295585631966206</v>
      </c>
      <c r="F58" s="83">
        <v>8.6925183333333322</v>
      </c>
      <c r="G58" s="83">
        <v>6.4946499150468071</v>
      </c>
      <c r="H58" s="83">
        <v>0.92838854165600782</v>
      </c>
      <c r="I58" s="83" t="s">
        <v>117</v>
      </c>
      <c r="J58" s="83">
        <v>6.4946499150468071</v>
      </c>
      <c r="K58" s="83">
        <v>6.0295585631966206</v>
      </c>
    </row>
    <row r="59" spans="1:11" x14ac:dyDescent="0.35">
      <c r="A59" s="22" t="s">
        <v>161</v>
      </c>
      <c r="B59" s="7" t="s">
        <v>137</v>
      </c>
      <c r="C59" s="48">
        <v>45170</v>
      </c>
      <c r="D59" s="83">
        <v>8.7657729999999994</v>
      </c>
      <c r="E59" s="83">
        <v>6.4164106550603188</v>
      </c>
      <c r="F59" s="83">
        <v>10.61016129655358</v>
      </c>
      <c r="G59" s="83">
        <v>7.0490461569995482</v>
      </c>
      <c r="H59" s="83">
        <v>0.9102523252296999</v>
      </c>
      <c r="I59" s="83" t="s">
        <v>117</v>
      </c>
      <c r="J59" s="83">
        <v>7.0490461569995482</v>
      </c>
      <c r="K59" s="83">
        <v>6.4164106550603188</v>
      </c>
    </row>
    <row r="60" spans="1:11" x14ac:dyDescent="0.35">
      <c r="A60" s="22" t="s">
        <v>162</v>
      </c>
      <c r="B60" s="7" t="s">
        <v>120</v>
      </c>
      <c r="C60" s="48">
        <v>43503</v>
      </c>
      <c r="D60" s="83">
        <v>1.1338090000000001</v>
      </c>
      <c r="E60" s="83">
        <v>0.77697904338726742</v>
      </c>
      <c r="F60" s="83">
        <v>0.99370916666666675</v>
      </c>
      <c r="G60" s="83">
        <v>0.69079224607195311</v>
      </c>
      <c r="H60" s="83">
        <v>1.1247651487193113</v>
      </c>
      <c r="I60" s="83" t="s">
        <v>117</v>
      </c>
      <c r="J60" s="83">
        <v>0.69079224607195311</v>
      </c>
      <c r="K60" s="83">
        <v>0.77697904338726742</v>
      </c>
    </row>
    <row r="61" spans="1:11" x14ac:dyDescent="0.35">
      <c r="A61" s="22" t="s">
        <v>163</v>
      </c>
      <c r="B61" s="7" t="s">
        <v>137</v>
      </c>
      <c r="C61" s="48">
        <v>42339</v>
      </c>
      <c r="D61" s="83">
        <v>12.3379218581063</v>
      </c>
      <c r="E61" s="83">
        <v>8.3699190193377024</v>
      </c>
      <c r="F61" s="83">
        <v>34.247716666666683</v>
      </c>
      <c r="G61" s="83">
        <v>25.729071598421392</v>
      </c>
      <c r="H61" s="83">
        <v>0.32530979547086492</v>
      </c>
      <c r="I61" s="83" t="s">
        <v>117</v>
      </c>
      <c r="J61" s="83">
        <v>25.729071598421392</v>
      </c>
      <c r="K61" s="83">
        <v>8.3699190193377024</v>
      </c>
    </row>
    <row r="62" spans="1:11" x14ac:dyDescent="0.35">
      <c r="A62" s="22" t="s">
        <v>163</v>
      </c>
      <c r="B62" s="7" t="s">
        <v>47</v>
      </c>
      <c r="C62" s="48">
        <v>43862</v>
      </c>
      <c r="D62" s="83">
        <v>11.407295227050801</v>
      </c>
      <c r="E62" s="83">
        <v>7.970647108016907</v>
      </c>
      <c r="F62" s="83">
        <v>31.293673213083199</v>
      </c>
      <c r="G62" s="83">
        <v>21.536022092105565</v>
      </c>
      <c r="H62" s="83">
        <v>0.37010767698546787</v>
      </c>
      <c r="I62" s="83" t="s">
        <v>117</v>
      </c>
      <c r="J62" s="83">
        <v>21.536022092105565</v>
      </c>
      <c r="K62" s="83">
        <v>7.970647108016907</v>
      </c>
    </row>
    <row r="63" spans="1:11" x14ac:dyDescent="0.35">
      <c r="A63" s="22" t="s">
        <v>164</v>
      </c>
      <c r="B63" s="7" t="s">
        <v>129</v>
      </c>
      <c r="C63" s="48">
        <v>42217</v>
      </c>
      <c r="D63" s="83">
        <v>1.1621410000000001</v>
      </c>
      <c r="E63" s="83">
        <v>0.78838447600162553</v>
      </c>
      <c r="F63" s="83">
        <v>2.7200085279057848</v>
      </c>
      <c r="G63" s="83">
        <v>2.0434440883739113</v>
      </c>
      <c r="H63" s="83">
        <v>0.38581162092327637</v>
      </c>
      <c r="I63" s="83" t="s">
        <v>148</v>
      </c>
      <c r="J63" s="83">
        <v>0.67711142421309223</v>
      </c>
      <c r="K63" s="83">
        <v>0.26123745612132132</v>
      </c>
    </row>
    <row r="64" spans="1:11" x14ac:dyDescent="0.35">
      <c r="A64" s="22" t="s">
        <v>165</v>
      </c>
      <c r="B64" s="7" t="s">
        <v>122</v>
      </c>
      <c r="C64" s="48">
        <v>41325</v>
      </c>
      <c r="D64" s="83">
        <v>0.69524799999999998</v>
      </c>
      <c r="E64" s="83">
        <v>0.48043462787890179</v>
      </c>
      <c r="F64" s="83">
        <v>0.63966057761347683</v>
      </c>
      <c r="G64" s="83">
        <v>0.61752651512776102</v>
      </c>
      <c r="H64" s="83">
        <v>0.77799837919429893</v>
      </c>
      <c r="I64" s="83" t="s">
        <v>117</v>
      </c>
      <c r="J64" s="83">
        <v>0.61752651512776102</v>
      </c>
      <c r="K64" s="83">
        <v>0.48043462787890179</v>
      </c>
    </row>
    <row r="65" spans="1:11" x14ac:dyDescent="0.35">
      <c r="A65" s="22" t="s">
        <v>165</v>
      </c>
      <c r="B65" s="7" t="s">
        <v>47</v>
      </c>
      <c r="C65" s="48">
        <v>44256</v>
      </c>
      <c r="D65" s="83">
        <v>0.66893400000000003</v>
      </c>
      <c r="E65" s="83">
        <v>0.47927383924042294</v>
      </c>
      <c r="F65" s="83">
        <v>0.7270649446883225</v>
      </c>
      <c r="G65" s="83">
        <v>0.54616263147332555</v>
      </c>
      <c r="H65" s="83">
        <v>0.87752953355218799</v>
      </c>
      <c r="I65" s="83" t="s">
        <v>117</v>
      </c>
      <c r="J65" s="83">
        <v>0.54616263147332555</v>
      </c>
      <c r="K65" s="83">
        <v>0.47927383924042294</v>
      </c>
    </row>
    <row r="66" spans="1:11" x14ac:dyDescent="0.35">
      <c r="A66" s="22" t="s">
        <v>166</v>
      </c>
      <c r="B66" s="7" t="s">
        <v>125</v>
      </c>
      <c r="C66" s="48">
        <v>42795</v>
      </c>
      <c r="D66" s="83">
        <v>1</v>
      </c>
      <c r="E66" s="83">
        <v>0.67679467335520282</v>
      </c>
      <c r="F66" s="83">
        <v>1</v>
      </c>
      <c r="G66" s="83">
        <v>0.76642560628327483</v>
      </c>
      <c r="H66" s="83">
        <v>0.88305331633851503</v>
      </c>
      <c r="I66" s="83" t="s">
        <v>117</v>
      </c>
      <c r="J66" s="83">
        <v>0.76642560628327483</v>
      </c>
      <c r="K66" s="83">
        <v>0.67679467335520282</v>
      </c>
    </row>
    <row r="67" spans="1:11" x14ac:dyDescent="0.35">
      <c r="A67" s="22" t="s">
        <v>167</v>
      </c>
      <c r="B67" s="7" t="s">
        <v>47</v>
      </c>
      <c r="C67" s="48">
        <v>42979</v>
      </c>
      <c r="D67" s="83">
        <v>23.304756164550799</v>
      </c>
      <c r="E67" s="83">
        <v>15.772534836009809</v>
      </c>
      <c r="F67" s="83">
        <v>28.676400000000001</v>
      </c>
      <c r="G67" s="83">
        <v>21.9783272560217</v>
      </c>
      <c r="H67" s="83">
        <v>0.71764036690683064</v>
      </c>
      <c r="I67" s="83" t="s">
        <v>168</v>
      </c>
      <c r="J67" s="83">
        <v>0.76642560628327483</v>
      </c>
      <c r="K67" s="83">
        <v>0.55001795329991943</v>
      </c>
    </row>
    <row r="68" spans="1:11" x14ac:dyDescent="0.35">
      <c r="A68" s="22" t="s">
        <v>169</v>
      </c>
      <c r="B68" s="7" t="s">
        <v>47</v>
      </c>
      <c r="C68" s="48">
        <v>45778</v>
      </c>
      <c r="D68" s="83">
        <v>6956.9275042508598</v>
      </c>
      <c r="E68" s="83">
        <v>5041.4819692861774</v>
      </c>
      <c r="F68" s="83">
        <v>24164.885833333341</v>
      </c>
      <c r="G68" s="83">
        <v>15946.651034603639</v>
      </c>
      <c r="H68" s="83">
        <v>0.31614675447191698</v>
      </c>
      <c r="I68" s="83" t="s">
        <v>117</v>
      </c>
      <c r="J68" s="83">
        <v>15946.651034603639</v>
      </c>
      <c r="K68" s="83">
        <v>5041.4819692861774</v>
      </c>
    </row>
    <row r="69" spans="1:11" x14ac:dyDescent="0.35">
      <c r="C69" s="48"/>
      <c r="D69" s="49"/>
      <c r="E69" s="49"/>
      <c r="F69" s="74"/>
      <c r="G69" s="74"/>
      <c r="H69" s="74"/>
      <c r="I69" s="51"/>
      <c r="J69" s="51"/>
      <c r="K69" s="49"/>
    </row>
    <row r="70" spans="1:11" x14ac:dyDescent="0.35">
      <c r="C70" s="48"/>
      <c r="D70" s="49"/>
      <c r="E70" s="49"/>
      <c r="F70" s="74"/>
      <c r="G70" s="74"/>
      <c r="H70" s="74"/>
      <c r="I70" s="51"/>
      <c r="J70" s="51"/>
      <c r="K70" s="49"/>
    </row>
    <row r="71" spans="1:11" x14ac:dyDescent="0.35">
      <c r="C71" s="48"/>
      <c r="D71" s="49"/>
      <c r="E71" s="49"/>
      <c r="F71" s="74"/>
      <c r="G71" s="74"/>
      <c r="H71" s="74"/>
      <c r="I71" s="51"/>
      <c r="J71" s="51"/>
      <c r="K71" s="49"/>
    </row>
    <row r="72" spans="1:11" x14ac:dyDescent="0.35">
      <c r="C72" s="48"/>
      <c r="D72" s="49"/>
      <c r="E72" s="49"/>
      <c r="F72" s="74"/>
      <c r="G72" s="74"/>
      <c r="H72" s="76"/>
      <c r="I72" s="51"/>
      <c r="J72" s="51"/>
      <c r="K72" s="50"/>
    </row>
    <row r="73" spans="1:11" x14ac:dyDescent="0.35">
      <c r="C73" s="48"/>
      <c r="D73" s="49"/>
      <c r="E73" s="49"/>
      <c r="F73" s="74"/>
      <c r="G73" s="74"/>
      <c r="H73" s="76"/>
      <c r="I73" s="51"/>
      <c r="J73" s="51"/>
      <c r="K73" s="50"/>
    </row>
    <row r="74" spans="1:11" x14ac:dyDescent="0.35">
      <c r="C74" s="48"/>
      <c r="D74" s="49"/>
      <c r="E74" s="49"/>
      <c r="F74" s="74"/>
      <c r="G74" s="74"/>
      <c r="H74" s="76"/>
      <c r="I74" s="51"/>
      <c r="J74" s="51"/>
      <c r="K74" s="50"/>
    </row>
  </sheetData>
  <sheetProtection algorithmName="SHA-512" hashValue="88gnS3EpnAOrdS9XjxzUnp0xFzO1y7zeimDLmC8FVViOjiunuBmveviR8fog6UXlqPNrJVWJgw6qZXVS1UOlaA==" saltValue="MEnF5qoPIuFYrItac2nfBg=="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BF1D1-5A93-4512-918E-006F5FDC94D6}">
  <sheetPr>
    <tabColor theme="7" tint="0.79998168889431442"/>
  </sheetPr>
  <dimension ref="A1:C24"/>
  <sheetViews>
    <sheetView workbookViewId="0">
      <pane xSplit="1" ySplit="1" topLeftCell="B2" activePane="bottomRight" state="frozen"/>
      <selection pane="topRight" activeCell="B1" sqref="B1"/>
      <selection pane="bottomLeft" activeCell="A2" sqref="A2"/>
      <selection pane="bottomRight"/>
    </sheetView>
  </sheetViews>
  <sheetFormatPr defaultColWidth="8.7265625" defaultRowHeight="14.5" x14ac:dyDescent="0.35"/>
  <cols>
    <col min="1" max="1" width="8.7265625" style="102"/>
    <col min="2" max="2" width="15.54296875" style="56" customWidth="1"/>
    <col min="3" max="3" width="14.453125" style="56" customWidth="1"/>
    <col min="4" max="16384" width="8.7265625" style="56"/>
  </cols>
  <sheetData>
    <row r="1" spans="1:3" s="64" customFormat="1" ht="40" customHeight="1" x14ac:dyDescent="0.35">
      <c r="A1" s="29" t="s">
        <v>46</v>
      </c>
      <c r="B1" s="2" t="s">
        <v>115</v>
      </c>
      <c r="C1" s="2" t="s">
        <v>79</v>
      </c>
    </row>
    <row r="2" spans="1:3" x14ac:dyDescent="0.35">
      <c r="A2" s="102">
        <v>2005</v>
      </c>
      <c r="B2" s="54">
        <v>82.974999999999994</v>
      </c>
      <c r="C2" s="54">
        <v>0.58228049744543953</v>
      </c>
    </row>
    <row r="3" spans="1:3" x14ac:dyDescent="0.35">
      <c r="A3" s="102">
        <v>2006</v>
      </c>
      <c r="B3" s="54">
        <v>85.925000000000011</v>
      </c>
      <c r="C3" s="54">
        <v>0.60298224456763361</v>
      </c>
    </row>
    <row r="4" spans="1:3" x14ac:dyDescent="0.35">
      <c r="A4" s="102">
        <v>2007</v>
      </c>
      <c r="B4" s="54">
        <v>87.925000000000011</v>
      </c>
      <c r="C4" s="54">
        <v>0.61701732736234138</v>
      </c>
    </row>
    <row r="5" spans="1:3" x14ac:dyDescent="0.35">
      <c r="A5" s="102">
        <v>2008</v>
      </c>
      <c r="B5" s="54">
        <v>91.75</v>
      </c>
      <c r="C5" s="54">
        <v>0.64385942320722001</v>
      </c>
    </row>
    <row r="6" spans="1:3" x14ac:dyDescent="0.35">
      <c r="A6" s="102">
        <v>2009</v>
      </c>
      <c r="B6" s="54">
        <v>93.375</v>
      </c>
      <c r="C6" s="54">
        <v>0.65526292797792007</v>
      </c>
    </row>
    <row r="7" spans="1:3" x14ac:dyDescent="0.35">
      <c r="A7" s="102">
        <v>2010</v>
      </c>
      <c r="B7" s="54">
        <v>96.1</v>
      </c>
      <c r="C7" s="54">
        <v>0.67438572828570942</v>
      </c>
    </row>
    <row r="8" spans="1:3" x14ac:dyDescent="0.35">
      <c r="A8" s="102">
        <v>2011</v>
      </c>
      <c r="B8" s="54">
        <v>99.275000000000006</v>
      </c>
      <c r="C8" s="54">
        <v>0.69666642222230812</v>
      </c>
    </row>
    <row r="9" spans="1:3" x14ac:dyDescent="0.35">
      <c r="A9" s="102">
        <v>2012</v>
      </c>
      <c r="B9" s="54">
        <v>101.02500000000001</v>
      </c>
      <c r="C9" s="54">
        <v>0.70894711966767743</v>
      </c>
    </row>
    <row r="10" spans="1:3" x14ac:dyDescent="0.35">
      <c r="A10" s="102">
        <v>2013</v>
      </c>
      <c r="B10" s="54">
        <v>103.5</v>
      </c>
      <c r="C10" s="54">
        <v>0.7263155346261283</v>
      </c>
    </row>
    <row r="11" spans="1:3" x14ac:dyDescent="0.35">
      <c r="A11" s="102">
        <v>2014</v>
      </c>
      <c r="B11" s="54">
        <v>106.07500000000002</v>
      </c>
      <c r="C11" s="54">
        <v>0.74438570372431467</v>
      </c>
    </row>
    <row r="12" spans="1:3" x14ac:dyDescent="0.35">
      <c r="A12" s="102">
        <v>2015</v>
      </c>
      <c r="B12" s="54">
        <v>107.67500000000001</v>
      </c>
      <c r="C12" s="54">
        <v>0.75561376996008089</v>
      </c>
    </row>
    <row r="13" spans="1:3" x14ac:dyDescent="0.35">
      <c r="A13" s="102">
        <v>2016</v>
      </c>
      <c r="B13" s="54">
        <v>109.05000000000001</v>
      </c>
      <c r="C13" s="54">
        <v>0.76526288938144249</v>
      </c>
    </row>
    <row r="14" spans="1:3" x14ac:dyDescent="0.35">
      <c r="A14" s="102">
        <v>2017</v>
      </c>
      <c r="B14" s="54">
        <v>111.17500000000001</v>
      </c>
      <c r="C14" s="54">
        <v>0.7801751648508195</v>
      </c>
    </row>
    <row r="15" spans="1:3" x14ac:dyDescent="0.35">
      <c r="A15" s="102">
        <v>2018</v>
      </c>
      <c r="B15" s="54">
        <v>113.30000000000001</v>
      </c>
      <c r="C15" s="54">
        <v>0.79508744032019651</v>
      </c>
    </row>
    <row r="16" spans="1:3" x14ac:dyDescent="0.35">
      <c r="A16" s="102">
        <v>2019</v>
      </c>
      <c r="B16" s="54">
        <v>115.12499999999999</v>
      </c>
      <c r="C16" s="54">
        <v>0.80789445337036725</v>
      </c>
    </row>
    <row r="17" spans="1:3" x14ac:dyDescent="0.35">
      <c r="A17" s="102">
        <v>2020</v>
      </c>
      <c r="B17" s="54">
        <v>116.1</v>
      </c>
      <c r="C17" s="54">
        <v>0.81473655623278729</v>
      </c>
    </row>
    <row r="18" spans="1:3" x14ac:dyDescent="0.35">
      <c r="A18" s="102">
        <v>2021</v>
      </c>
      <c r="B18" s="54">
        <v>119.425</v>
      </c>
      <c r="C18" s="54">
        <v>0.83806988137898908</v>
      </c>
    </row>
    <row r="19" spans="1:3" x14ac:dyDescent="0.35">
      <c r="A19" s="102">
        <v>2022</v>
      </c>
      <c r="B19" s="54">
        <v>127.3</v>
      </c>
      <c r="C19" s="54">
        <v>0.89333301988315095</v>
      </c>
    </row>
    <row r="20" spans="1:3" x14ac:dyDescent="0.35">
      <c r="A20" s="102">
        <v>2023</v>
      </c>
      <c r="B20" s="54">
        <v>134.42499999999998</v>
      </c>
      <c r="C20" s="54">
        <v>0.9433330023392974</v>
      </c>
    </row>
    <row r="21" spans="1:3" x14ac:dyDescent="0.35">
      <c r="A21" s="102">
        <v>2024</v>
      </c>
      <c r="B21" s="54">
        <v>138.67500000000001</v>
      </c>
      <c r="C21" s="54">
        <v>0.97315755327805165</v>
      </c>
    </row>
    <row r="22" spans="1:3" x14ac:dyDescent="0.35">
      <c r="A22" s="102">
        <v>2025</v>
      </c>
      <c r="B22" s="54">
        <v>142.50004999999999</v>
      </c>
      <c r="C22" s="54">
        <v>1</v>
      </c>
    </row>
    <row r="23" spans="1:3" x14ac:dyDescent="0.35">
      <c r="A23" s="103">
        <v>2026</v>
      </c>
      <c r="B23" s="70">
        <v>147.77555319999999</v>
      </c>
      <c r="C23" s="70">
        <v>1.037021062097873</v>
      </c>
    </row>
    <row r="24" spans="1:3" x14ac:dyDescent="0.35">
      <c r="A24" s="103">
        <v>2027</v>
      </c>
      <c r="B24" s="70">
        <v>151.69118903319998</v>
      </c>
      <c r="C24" s="70">
        <v>1.0644991986543162</v>
      </c>
    </row>
  </sheetData>
  <sheetProtection algorithmName="SHA-512" hashValue="PnlE+3a3xC2fs3vKtirUVGi8grJZgiWPEd5cmtyUJOmJheYAlf/pjPphoXTA7Zw8N8Rjglp/aDqnpSXDiCoeAw==" saltValue="Tf5W1MzXmPjkw7xMn4XiMg=="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6480B-5AB2-4A5D-8589-A83A52B299B8}">
  <sheetPr>
    <tabColor theme="9" tint="0.79998168889431442"/>
  </sheetPr>
  <dimension ref="A1:M74"/>
  <sheetViews>
    <sheetView zoomScaleNormal="100" workbookViewId="0">
      <pane xSplit="3" ySplit="1" topLeftCell="D2" activePane="bottomRight" state="frozen"/>
      <selection pane="topRight" activeCell="D1" sqref="D1"/>
      <selection pane="bottomLeft" activeCell="A2" sqref="A2"/>
      <selection pane="bottomRight"/>
    </sheetView>
  </sheetViews>
  <sheetFormatPr defaultColWidth="8.7265625" defaultRowHeight="14.5" x14ac:dyDescent="0.35"/>
  <cols>
    <col min="1" max="1" width="20.6328125" style="64" customWidth="1"/>
    <col min="2" max="2" width="22.6328125" style="65" customWidth="1"/>
    <col min="3" max="3" width="17.54296875" style="66" customWidth="1"/>
    <col min="4" max="5" width="16.6328125" style="67" customWidth="1"/>
    <col min="6" max="7" width="14.6328125" style="64" customWidth="1"/>
    <col min="8" max="9" width="19.6328125" style="64" customWidth="1"/>
    <col min="10" max="10" width="12" style="65" customWidth="1"/>
    <col min="11" max="11" width="18.453125" style="65" customWidth="1"/>
    <col min="12" max="16384" width="8.7265625" style="3"/>
  </cols>
  <sheetData>
    <row r="1" spans="1:13" ht="40" customHeight="1" x14ac:dyDescent="0.35">
      <c r="A1" s="1" t="s">
        <v>39</v>
      </c>
      <c r="B1" s="2" t="s">
        <v>40</v>
      </c>
      <c r="C1" s="37" t="s">
        <v>49</v>
      </c>
      <c r="D1" s="38" t="s">
        <v>27</v>
      </c>
      <c r="E1" s="38" t="s">
        <v>28</v>
      </c>
      <c r="F1" s="2" t="s">
        <v>50</v>
      </c>
      <c r="G1" s="2" t="s">
        <v>51</v>
      </c>
      <c r="H1" s="2" t="s">
        <v>104</v>
      </c>
      <c r="I1" s="2" t="s">
        <v>52</v>
      </c>
      <c r="J1" s="2" t="s">
        <v>112</v>
      </c>
      <c r="K1" s="2" t="s">
        <v>113</v>
      </c>
    </row>
    <row r="2" spans="1:13" x14ac:dyDescent="0.35">
      <c r="A2" s="39" t="s">
        <v>116</v>
      </c>
      <c r="B2" s="59" t="s">
        <v>47</v>
      </c>
      <c r="C2" s="60">
        <v>41395</v>
      </c>
      <c r="D2" s="55">
        <v>42005</v>
      </c>
      <c r="E2" s="55">
        <v>47483</v>
      </c>
      <c r="F2" s="61">
        <f>YEARFRAC(D2,E2)</f>
        <v>15</v>
      </c>
      <c r="G2" s="62">
        <f>E2-D2+1</f>
        <v>5479</v>
      </c>
      <c r="H2" s="62">
        <v>1866402000</v>
      </c>
      <c r="I2" s="54">
        <v>1.3599997341795051</v>
      </c>
      <c r="J2" s="63" t="s">
        <v>73</v>
      </c>
      <c r="K2" s="63" t="s">
        <v>73</v>
      </c>
      <c r="M2" s="18"/>
    </row>
    <row r="3" spans="1:13" x14ac:dyDescent="0.35">
      <c r="A3" s="39" t="s">
        <v>116</v>
      </c>
      <c r="B3" s="59" t="s">
        <v>47</v>
      </c>
      <c r="C3" s="60">
        <v>42826</v>
      </c>
      <c r="D3" s="55">
        <v>43191</v>
      </c>
      <c r="E3" s="55">
        <v>47483</v>
      </c>
      <c r="F3" s="61">
        <f t="shared" ref="F3:F66" si="0">YEARFRAC(D3,E3)</f>
        <v>11.75</v>
      </c>
      <c r="G3" s="62">
        <f t="shared" ref="G3:G29" si="1">E3-D3+1</f>
        <v>4293</v>
      </c>
      <c r="H3" s="62">
        <v>1507999451</v>
      </c>
      <c r="I3" s="54">
        <v>2.1976817989938287</v>
      </c>
      <c r="J3" s="63" t="s">
        <v>73</v>
      </c>
      <c r="K3" s="63" t="s">
        <v>69</v>
      </c>
      <c r="M3" s="78"/>
    </row>
    <row r="4" spans="1:13" x14ac:dyDescent="0.35">
      <c r="A4" s="39" t="s">
        <v>116</v>
      </c>
      <c r="B4" s="59" t="s">
        <v>118</v>
      </c>
      <c r="C4" s="60">
        <v>44531</v>
      </c>
      <c r="D4" s="55">
        <v>45474</v>
      </c>
      <c r="E4" s="55">
        <v>52778</v>
      </c>
      <c r="F4" s="61">
        <f t="shared" si="0"/>
        <v>19.997222222222224</v>
      </c>
      <c r="G4" s="62">
        <f t="shared" si="1"/>
        <v>7305</v>
      </c>
      <c r="H4" s="62">
        <v>2091618000</v>
      </c>
      <c r="I4" s="54">
        <v>1.2060149738651436</v>
      </c>
      <c r="J4" s="63" t="s">
        <v>73</v>
      </c>
      <c r="K4" s="63" t="s">
        <v>73</v>
      </c>
      <c r="M4" s="78"/>
    </row>
    <row r="5" spans="1:13" x14ac:dyDescent="0.35">
      <c r="A5" s="39" t="s">
        <v>119</v>
      </c>
      <c r="B5" s="59" t="s">
        <v>120</v>
      </c>
      <c r="C5" s="60">
        <v>44085</v>
      </c>
      <c r="D5" s="55">
        <v>44085</v>
      </c>
      <c r="E5" s="55">
        <v>52962</v>
      </c>
      <c r="F5" s="61">
        <f t="shared" si="0"/>
        <v>24.305555555555557</v>
      </c>
      <c r="G5" s="62">
        <f t="shared" si="1"/>
        <v>8878</v>
      </c>
      <c r="H5" s="62">
        <v>57000000</v>
      </c>
      <c r="I5" s="54">
        <v>0.106539698261631</v>
      </c>
      <c r="J5" s="63" t="s">
        <v>73</v>
      </c>
      <c r="K5" s="63" t="s">
        <v>73</v>
      </c>
      <c r="M5" s="78"/>
    </row>
    <row r="6" spans="1:13" x14ac:dyDescent="0.35">
      <c r="A6" s="39" t="s">
        <v>121</v>
      </c>
      <c r="B6" s="59" t="s">
        <v>122</v>
      </c>
      <c r="C6" s="60">
        <v>41579</v>
      </c>
      <c r="D6" s="55">
        <v>41608</v>
      </c>
      <c r="E6" s="55">
        <v>48912</v>
      </c>
      <c r="F6" s="61">
        <f t="shared" si="0"/>
        <v>19.997222222222224</v>
      </c>
      <c r="G6" s="62">
        <f t="shared" si="1"/>
        <v>7305</v>
      </c>
      <c r="H6" s="62">
        <v>360000000</v>
      </c>
      <c r="I6" s="54">
        <v>0.53766297797006601</v>
      </c>
      <c r="J6" s="63" t="s">
        <v>73</v>
      </c>
      <c r="K6" s="63" t="s">
        <v>73</v>
      </c>
      <c r="M6" s="78"/>
    </row>
    <row r="7" spans="1:13" x14ac:dyDescent="0.35">
      <c r="A7" s="39" t="s">
        <v>121</v>
      </c>
      <c r="B7" s="59" t="s">
        <v>123</v>
      </c>
      <c r="C7" s="60">
        <v>44713</v>
      </c>
      <c r="D7" s="55">
        <v>44805</v>
      </c>
      <c r="E7" s="55">
        <v>52109</v>
      </c>
      <c r="F7" s="61">
        <f t="shared" si="0"/>
        <v>20</v>
      </c>
      <c r="G7" s="62">
        <f t="shared" si="1"/>
        <v>7305</v>
      </c>
      <c r="H7" s="62">
        <v>613526736.89999998</v>
      </c>
      <c r="I7" s="54">
        <v>0.40405407417266537</v>
      </c>
      <c r="J7" s="63" t="s">
        <v>69</v>
      </c>
      <c r="K7" s="63" t="s">
        <v>73</v>
      </c>
      <c r="M7" s="78"/>
    </row>
    <row r="8" spans="1:13" x14ac:dyDescent="0.35">
      <c r="A8" s="39" t="s">
        <v>124</v>
      </c>
      <c r="B8" s="59" t="s">
        <v>47</v>
      </c>
      <c r="C8" s="60">
        <v>41683</v>
      </c>
      <c r="D8" s="55">
        <v>41683</v>
      </c>
      <c r="E8" s="55">
        <v>48988</v>
      </c>
      <c r="F8" s="61">
        <f t="shared" si="0"/>
        <v>20</v>
      </c>
      <c r="G8" s="62">
        <f t="shared" si="1"/>
        <v>7306</v>
      </c>
      <c r="H8" s="62">
        <v>5270636002</v>
      </c>
      <c r="I8" s="54">
        <v>2.316467720531123</v>
      </c>
      <c r="J8" s="63" t="s">
        <v>73</v>
      </c>
      <c r="K8" s="63" t="s">
        <v>73</v>
      </c>
      <c r="M8" s="78"/>
    </row>
    <row r="9" spans="1:13" x14ac:dyDescent="0.35">
      <c r="A9" s="39" t="s">
        <v>124</v>
      </c>
      <c r="B9" s="59" t="s">
        <v>125</v>
      </c>
      <c r="C9" s="60">
        <v>43556</v>
      </c>
      <c r="D9" s="55">
        <v>43612</v>
      </c>
      <c r="E9" s="55">
        <v>50916</v>
      </c>
      <c r="F9" s="61">
        <f t="shared" si="0"/>
        <v>19.997222222222224</v>
      </c>
      <c r="G9" s="62">
        <f t="shared" si="1"/>
        <v>7305</v>
      </c>
      <c r="H9" s="62">
        <v>3470328000</v>
      </c>
      <c r="I9" s="54">
        <v>1.41038707991329</v>
      </c>
      <c r="J9" s="63" t="s">
        <v>73</v>
      </c>
      <c r="K9" s="63" t="s">
        <v>73</v>
      </c>
      <c r="M9" s="78"/>
    </row>
    <row r="10" spans="1:13" x14ac:dyDescent="0.35">
      <c r="A10" s="39" t="s">
        <v>126</v>
      </c>
      <c r="B10" s="59" t="s">
        <v>120</v>
      </c>
      <c r="C10" s="60">
        <v>44243</v>
      </c>
      <c r="D10" s="55">
        <v>44467</v>
      </c>
      <c r="E10" s="55">
        <v>55423</v>
      </c>
      <c r="F10" s="61">
        <f t="shared" si="0"/>
        <v>29.997222222222224</v>
      </c>
      <c r="G10" s="62">
        <f t="shared" si="1"/>
        <v>10957</v>
      </c>
      <c r="H10" s="62">
        <v>60777888999</v>
      </c>
      <c r="I10" s="54">
        <v>156.19049559644688</v>
      </c>
      <c r="J10" s="63" t="s">
        <v>73</v>
      </c>
      <c r="K10" s="63" t="s">
        <v>73</v>
      </c>
      <c r="M10" s="78"/>
    </row>
    <row r="11" spans="1:13" x14ac:dyDescent="0.35">
      <c r="A11" s="39" t="s">
        <v>127</v>
      </c>
      <c r="B11" s="59" t="s">
        <v>47</v>
      </c>
      <c r="C11" s="60">
        <v>44409</v>
      </c>
      <c r="D11" s="55">
        <v>44420</v>
      </c>
      <c r="E11" s="55">
        <v>49898</v>
      </c>
      <c r="F11" s="61">
        <f t="shared" si="0"/>
        <v>14.997222222222222</v>
      </c>
      <c r="G11" s="62">
        <f t="shared" si="1"/>
        <v>5479</v>
      </c>
      <c r="H11" s="62">
        <v>183330337</v>
      </c>
      <c r="I11" s="54">
        <v>0.75496778431178757</v>
      </c>
      <c r="J11" s="63" t="s">
        <v>69</v>
      </c>
      <c r="K11" s="63" t="s">
        <v>73</v>
      </c>
      <c r="M11" s="78"/>
    </row>
    <row r="12" spans="1:13" x14ac:dyDescent="0.35">
      <c r="A12" s="39" t="s">
        <v>127</v>
      </c>
      <c r="B12" s="59" t="s">
        <v>129</v>
      </c>
      <c r="C12" s="60">
        <v>44986</v>
      </c>
      <c r="D12" s="55">
        <v>45584</v>
      </c>
      <c r="E12" s="55">
        <v>51061</v>
      </c>
      <c r="F12" s="61">
        <f t="shared" si="0"/>
        <v>14.997222222222222</v>
      </c>
      <c r="G12" s="62">
        <f>E12-D12+1</f>
        <v>5478</v>
      </c>
      <c r="H12" s="62">
        <v>137391337</v>
      </c>
      <c r="I12" s="54">
        <v>0.2710583325112948</v>
      </c>
      <c r="J12" s="63" t="s">
        <v>69</v>
      </c>
      <c r="K12" s="63" t="s">
        <v>73</v>
      </c>
      <c r="M12" s="78"/>
    </row>
    <row r="13" spans="1:13" x14ac:dyDescent="0.35">
      <c r="A13" s="39" t="s">
        <v>130</v>
      </c>
      <c r="B13" s="59" t="s">
        <v>122</v>
      </c>
      <c r="C13" s="60">
        <v>41597</v>
      </c>
      <c r="D13" s="55">
        <v>41597</v>
      </c>
      <c r="E13" s="55">
        <v>47076</v>
      </c>
      <c r="F13" s="61">
        <f t="shared" si="0"/>
        <v>15</v>
      </c>
      <c r="G13" s="62">
        <f t="shared" si="1"/>
        <v>5480</v>
      </c>
      <c r="H13" s="62">
        <v>7281500000</v>
      </c>
      <c r="I13" s="54">
        <v>11.540351210853302</v>
      </c>
      <c r="J13" s="63" t="s">
        <v>73</v>
      </c>
      <c r="K13" s="63" t="s">
        <v>73</v>
      </c>
      <c r="M13" s="78"/>
    </row>
    <row r="14" spans="1:13" x14ac:dyDescent="0.35">
      <c r="A14" s="39" t="s">
        <v>130</v>
      </c>
      <c r="B14" s="59" t="s">
        <v>47</v>
      </c>
      <c r="C14" s="60">
        <v>44136</v>
      </c>
      <c r="D14" s="55">
        <v>44214</v>
      </c>
      <c r="E14" s="55">
        <v>49856</v>
      </c>
      <c r="F14" s="61">
        <f t="shared" si="0"/>
        <v>15.45</v>
      </c>
      <c r="G14" s="62">
        <f t="shared" si="1"/>
        <v>5643</v>
      </c>
      <c r="H14" s="62">
        <v>4808523088</v>
      </c>
      <c r="I14" s="54">
        <v>7.5111742930845047</v>
      </c>
      <c r="J14" s="63" t="s">
        <v>69</v>
      </c>
      <c r="K14" s="63" t="s">
        <v>73</v>
      </c>
      <c r="M14" s="78"/>
    </row>
    <row r="15" spans="1:13" x14ac:dyDescent="0.35">
      <c r="A15" s="39" t="s">
        <v>131</v>
      </c>
      <c r="B15" s="59" t="s">
        <v>122</v>
      </c>
      <c r="C15" s="60">
        <v>41061</v>
      </c>
      <c r="D15" s="55">
        <v>41275</v>
      </c>
      <c r="E15" s="55">
        <v>49309</v>
      </c>
      <c r="F15" s="61">
        <f t="shared" si="0"/>
        <v>22</v>
      </c>
      <c r="G15" s="62">
        <f t="shared" si="1"/>
        <v>8035</v>
      </c>
      <c r="H15" s="62">
        <v>739267000</v>
      </c>
      <c r="I15" s="54">
        <v>2.2035156958842106</v>
      </c>
      <c r="J15" s="63" t="s">
        <v>73</v>
      </c>
      <c r="K15" s="63" t="s">
        <v>73</v>
      </c>
      <c r="M15" s="78"/>
    </row>
    <row r="16" spans="1:13" x14ac:dyDescent="0.35">
      <c r="A16" s="39" t="s">
        <v>132</v>
      </c>
      <c r="B16" s="59" t="s">
        <v>47</v>
      </c>
      <c r="C16" s="60">
        <v>44866</v>
      </c>
      <c r="D16" s="55">
        <v>44866</v>
      </c>
      <c r="E16" s="55">
        <v>55823</v>
      </c>
      <c r="F16" s="61">
        <f t="shared" si="0"/>
        <v>30</v>
      </c>
      <c r="G16" s="62">
        <f t="shared" si="1"/>
        <v>10958</v>
      </c>
      <c r="H16" s="62">
        <v>6253475</v>
      </c>
      <c r="I16" s="54">
        <v>7.7269789844112965E-2</v>
      </c>
      <c r="J16" s="63" t="s">
        <v>69</v>
      </c>
      <c r="K16" s="63" t="s">
        <v>73</v>
      </c>
      <c r="M16" s="78"/>
    </row>
    <row r="17" spans="1:13" x14ac:dyDescent="0.35">
      <c r="A17" s="39" t="s">
        <v>133</v>
      </c>
      <c r="B17" s="59" t="s">
        <v>122</v>
      </c>
      <c r="C17" s="60">
        <v>41577</v>
      </c>
      <c r="D17" s="55">
        <v>41577</v>
      </c>
      <c r="E17" s="55">
        <v>48882</v>
      </c>
      <c r="F17" s="61">
        <f t="shared" si="0"/>
        <v>20</v>
      </c>
      <c r="G17" s="62">
        <f t="shared" si="1"/>
        <v>7306</v>
      </c>
      <c r="H17" s="62">
        <v>108010000</v>
      </c>
      <c r="I17" s="54">
        <v>0.33170566918493949</v>
      </c>
      <c r="J17" s="63" t="s">
        <v>73</v>
      </c>
      <c r="K17" s="63" t="s">
        <v>73</v>
      </c>
      <c r="M17" s="78"/>
    </row>
    <row r="18" spans="1:13" x14ac:dyDescent="0.35">
      <c r="A18" s="39" t="s">
        <v>133</v>
      </c>
      <c r="B18" s="59" t="s">
        <v>47</v>
      </c>
      <c r="C18" s="60">
        <v>42698</v>
      </c>
      <c r="D18" s="55">
        <v>42767</v>
      </c>
      <c r="E18" s="55">
        <v>48944</v>
      </c>
      <c r="F18" s="61">
        <f t="shared" si="0"/>
        <v>16.916666666666668</v>
      </c>
      <c r="G18" s="62">
        <f t="shared" si="1"/>
        <v>6178</v>
      </c>
      <c r="H18" s="62">
        <v>56729672</v>
      </c>
      <c r="I18" s="54">
        <v>0.17231538788651965</v>
      </c>
      <c r="J18" s="63" t="s">
        <v>73</v>
      </c>
      <c r="K18" s="63" t="s">
        <v>69</v>
      </c>
      <c r="M18" s="78"/>
    </row>
    <row r="19" spans="1:13" x14ac:dyDescent="0.35">
      <c r="A19" s="39" t="s">
        <v>134</v>
      </c>
      <c r="B19" s="59" t="s">
        <v>47</v>
      </c>
      <c r="C19" s="60">
        <v>42332</v>
      </c>
      <c r="D19" s="55">
        <v>42332</v>
      </c>
      <c r="E19" s="55">
        <v>49637</v>
      </c>
      <c r="F19" s="61">
        <f t="shared" si="0"/>
        <v>20</v>
      </c>
      <c r="G19" s="62">
        <f t="shared" si="1"/>
        <v>7306</v>
      </c>
      <c r="H19" s="62">
        <v>2487226649</v>
      </c>
      <c r="I19" s="54">
        <v>0.64468324727972093</v>
      </c>
      <c r="J19" s="63" t="s">
        <v>73</v>
      </c>
      <c r="K19" s="63" t="s">
        <v>69</v>
      </c>
      <c r="M19" s="78"/>
    </row>
    <row r="20" spans="1:13" x14ac:dyDescent="0.35">
      <c r="A20" s="39" t="s">
        <v>135</v>
      </c>
      <c r="B20" s="59" t="s">
        <v>122</v>
      </c>
      <c r="C20" s="60">
        <v>40299</v>
      </c>
      <c r="D20" s="55">
        <v>40544</v>
      </c>
      <c r="E20" s="55">
        <v>46022</v>
      </c>
      <c r="F20" s="61">
        <f t="shared" si="0"/>
        <v>15</v>
      </c>
      <c r="G20" s="62">
        <f>E20-D20+1</f>
        <v>5479</v>
      </c>
      <c r="H20" s="62">
        <v>3576485000</v>
      </c>
      <c r="I20" s="54">
        <v>0.72891074944160095</v>
      </c>
      <c r="J20" s="63" t="s">
        <v>73</v>
      </c>
      <c r="K20" s="63" t="s">
        <v>73</v>
      </c>
      <c r="M20" s="78"/>
    </row>
    <row r="21" spans="1:13" x14ac:dyDescent="0.35">
      <c r="A21" s="39" t="s">
        <v>135</v>
      </c>
      <c r="B21" s="59" t="s">
        <v>123</v>
      </c>
      <c r="C21" s="60">
        <v>42174</v>
      </c>
      <c r="D21" s="55">
        <v>42174</v>
      </c>
      <c r="E21" s="55">
        <v>48384</v>
      </c>
      <c r="F21" s="61">
        <f t="shared" si="0"/>
        <v>17</v>
      </c>
      <c r="G21" s="62">
        <f t="shared" si="1"/>
        <v>6211</v>
      </c>
      <c r="H21" s="62">
        <v>2346132000</v>
      </c>
      <c r="I21" s="54">
        <v>0.22093179053259085</v>
      </c>
      <c r="J21" s="63" t="s">
        <v>73</v>
      </c>
      <c r="K21" s="63" t="s">
        <v>73</v>
      </c>
      <c r="M21" s="78"/>
    </row>
    <row r="22" spans="1:13" x14ac:dyDescent="0.35">
      <c r="A22" s="39" t="s">
        <v>136</v>
      </c>
      <c r="B22" s="59" t="s">
        <v>137</v>
      </c>
      <c r="C22" s="60">
        <v>40817</v>
      </c>
      <c r="D22" s="55">
        <v>41182</v>
      </c>
      <c r="E22" s="55">
        <v>46659</v>
      </c>
      <c r="F22" s="61">
        <f>YEARFRAC(D22,E22)</f>
        <v>14.997222222222222</v>
      </c>
      <c r="G22" s="62">
        <f t="shared" si="1"/>
        <v>5478</v>
      </c>
      <c r="H22" s="62">
        <v>298284000</v>
      </c>
      <c r="I22" s="54">
        <v>0.38372253543233487</v>
      </c>
      <c r="J22" s="63" t="s">
        <v>73</v>
      </c>
      <c r="K22" s="63" t="s">
        <v>73</v>
      </c>
      <c r="M22" s="78"/>
    </row>
    <row r="23" spans="1:13" x14ac:dyDescent="0.35">
      <c r="A23" s="39" t="s">
        <v>136</v>
      </c>
      <c r="B23" s="59" t="s">
        <v>122</v>
      </c>
      <c r="C23" s="60">
        <v>41913</v>
      </c>
      <c r="D23" s="55">
        <v>41944</v>
      </c>
      <c r="E23" s="55">
        <v>47542</v>
      </c>
      <c r="F23" s="61">
        <f t="shared" si="0"/>
        <v>15.324999999999999</v>
      </c>
      <c r="G23" s="62">
        <f t="shared" si="1"/>
        <v>5599</v>
      </c>
      <c r="H23" s="62">
        <v>154614000</v>
      </c>
      <c r="I23" s="54">
        <v>0.47315503001951909</v>
      </c>
      <c r="J23" s="63" t="s">
        <v>73</v>
      </c>
      <c r="K23" s="63" t="s">
        <v>73</v>
      </c>
      <c r="M23" s="78"/>
    </row>
    <row r="24" spans="1:13" x14ac:dyDescent="0.35">
      <c r="A24" s="39" t="s">
        <v>136</v>
      </c>
      <c r="B24" s="59" t="s">
        <v>47</v>
      </c>
      <c r="C24" s="60">
        <v>44166</v>
      </c>
      <c r="D24" s="55">
        <v>44185</v>
      </c>
      <c r="E24" s="55">
        <v>49662</v>
      </c>
      <c r="F24" s="61">
        <f t="shared" si="0"/>
        <v>14.997222222222222</v>
      </c>
      <c r="G24" s="62">
        <f t="shared" si="1"/>
        <v>5478</v>
      </c>
      <c r="H24" s="62">
        <v>151718051</v>
      </c>
      <c r="I24" s="54">
        <v>0.23594234143279738</v>
      </c>
      <c r="J24" s="63" t="s">
        <v>73</v>
      </c>
      <c r="K24" s="63" t="s">
        <v>73</v>
      </c>
      <c r="M24" s="78"/>
    </row>
    <row r="25" spans="1:13" x14ac:dyDescent="0.35">
      <c r="A25" s="39" t="s">
        <v>138</v>
      </c>
      <c r="B25" s="59" t="s">
        <v>139</v>
      </c>
      <c r="C25" s="60">
        <v>40603</v>
      </c>
      <c r="D25" s="55">
        <v>40605</v>
      </c>
      <c r="E25" s="55">
        <v>46083</v>
      </c>
      <c r="F25" s="61">
        <f t="shared" si="0"/>
        <v>14.997222222222222</v>
      </c>
      <c r="G25" s="62">
        <f t="shared" si="1"/>
        <v>5479</v>
      </c>
      <c r="H25" s="62">
        <v>1952000000</v>
      </c>
      <c r="I25" s="54">
        <v>13.801685615702246</v>
      </c>
      <c r="J25" s="63" t="s">
        <v>73</v>
      </c>
      <c r="K25" s="63" t="s">
        <v>73</v>
      </c>
      <c r="M25" s="78"/>
    </row>
    <row r="26" spans="1:13" x14ac:dyDescent="0.35">
      <c r="A26" s="39" t="s">
        <v>138</v>
      </c>
      <c r="B26" s="59" t="s">
        <v>137</v>
      </c>
      <c r="C26" s="60">
        <v>43435</v>
      </c>
      <c r="D26" s="55">
        <v>44208</v>
      </c>
      <c r="E26" s="55">
        <v>49685</v>
      </c>
      <c r="F26" s="61">
        <f t="shared" si="0"/>
        <v>14.997222222222222</v>
      </c>
      <c r="G26" s="62">
        <f t="shared" si="1"/>
        <v>5478</v>
      </c>
      <c r="H26" s="62">
        <v>2680000000</v>
      </c>
      <c r="I26" s="54">
        <v>7.1640514314737098</v>
      </c>
      <c r="J26" s="63" t="s">
        <v>73</v>
      </c>
      <c r="K26" s="63" t="s">
        <v>73</v>
      </c>
      <c r="M26" s="78"/>
    </row>
    <row r="27" spans="1:13" x14ac:dyDescent="0.35">
      <c r="A27" s="39" t="s">
        <v>138</v>
      </c>
      <c r="B27" s="59" t="s">
        <v>47</v>
      </c>
      <c r="C27" s="60">
        <v>44470</v>
      </c>
      <c r="D27" s="55">
        <v>44526</v>
      </c>
      <c r="E27" s="55">
        <v>50004</v>
      </c>
      <c r="F27" s="61">
        <f t="shared" si="0"/>
        <v>14.997222222222222</v>
      </c>
      <c r="G27" s="62">
        <f t="shared" si="1"/>
        <v>5479</v>
      </c>
      <c r="H27" s="62">
        <v>483000000</v>
      </c>
      <c r="I27" s="54">
        <v>0.92605019460475102</v>
      </c>
      <c r="J27" s="63" t="s">
        <v>73</v>
      </c>
      <c r="K27" s="63" t="s">
        <v>73</v>
      </c>
      <c r="M27" s="78"/>
    </row>
    <row r="28" spans="1:13" x14ac:dyDescent="0.35">
      <c r="A28" s="39" t="s">
        <v>138</v>
      </c>
      <c r="B28" s="59" t="s">
        <v>48</v>
      </c>
      <c r="C28" s="60">
        <v>44496</v>
      </c>
      <c r="D28" s="55">
        <v>45250</v>
      </c>
      <c r="E28" s="55">
        <v>50728</v>
      </c>
      <c r="F28" s="61">
        <f t="shared" si="0"/>
        <v>14.997222222222222</v>
      </c>
      <c r="G28" s="62">
        <f t="shared" si="1"/>
        <v>5479</v>
      </c>
      <c r="H28" s="62">
        <v>88731918.409405708</v>
      </c>
      <c r="I28" s="54">
        <v>0.79391507546553675</v>
      </c>
      <c r="J28" s="63" t="s">
        <v>69</v>
      </c>
      <c r="K28" s="63" t="s">
        <v>73</v>
      </c>
      <c r="M28" s="78"/>
    </row>
    <row r="29" spans="1:13" x14ac:dyDescent="0.35">
      <c r="A29" s="39" t="s">
        <v>138</v>
      </c>
      <c r="B29" s="59" t="s">
        <v>139</v>
      </c>
      <c r="C29" s="60">
        <v>45597</v>
      </c>
      <c r="D29" s="55">
        <v>46142</v>
      </c>
      <c r="E29" s="55">
        <v>51620</v>
      </c>
      <c r="F29" s="61">
        <f t="shared" si="0"/>
        <v>14.997222222222222</v>
      </c>
      <c r="G29" s="62">
        <f t="shared" si="1"/>
        <v>5479</v>
      </c>
      <c r="H29" s="62">
        <v>375000000</v>
      </c>
      <c r="I29" s="54">
        <v>2.4919923977618588</v>
      </c>
      <c r="J29" s="63" t="s">
        <v>73</v>
      </c>
      <c r="K29" s="63" t="s">
        <v>73</v>
      </c>
      <c r="M29" s="78"/>
    </row>
    <row r="30" spans="1:13" x14ac:dyDescent="0.35">
      <c r="A30" s="39" t="s">
        <v>140</v>
      </c>
      <c r="B30" s="59" t="s">
        <v>120</v>
      </c>
      <c r="C30" s="60">
        <v>43896</v>
      </c>
      <c r="D30" s="55">
        <v>44013</v>
      </c>
      <c r="E30" s="55">
        <v>49490</v>
      </c>
      <c r="F30" s="61">
        <f t="shared" si="0"/>
        <v>14.997222222222222</v>
      </c>
      <c r="G30" s="62">
        <f>E30-D30+1</f>
        <v>5478</v>
      </c>
      <c r="H30" s="62">
        <v>67700497977.409142</v>
      </c>
      <c r="I30" s="54">
        <v>138.87069413484684</v>
      </c>
      <c r="J30" s="63" t="s">
        <v>69</v>
      </c>
      <c r="K30" s="63" t="s">
        <v>73</v>
      </c>
      <c r="M30" s="78"/>
    </row>
    <row r="31" spans="1:13" x14ac:dyDescent="0.35">
      <c r="A31" s="39" t="s">
        <v>140</v>
      </c>
      <c r="B31" s="59" t="s">
        <v>137</v>
      </c>
      <c r="C31" s="60">
        <v>44197</v>
      </c>
      <c r="D31" s="55">
        <v>44660</v>
      </c>
      <c r="E31" s="55">
        <v>50139</v>
      </c>
      <c r="F31" s="61">
        <f t="shared" si="0"/>
        <v>15</v>
      </c>
      <c r="G31" s="62">
        <f>E31-D31+1</f>
        <v>5480</v>
      </c>
      <c r="H31" s="62">
        <v>76443473384</v>
      </c>
      <c r="I31" s="54">
        <v>132.28812016670176</v>
      </c>
      <c r="J31" s="63" t="s">
        <v>69</v>
      </c>
      <c r="K31" s="63" t="s">
        <v>73</v>
      </c>
      <c r="M31" s="78"/>
    </row>
    <row r="32" spans="1:13" x14ac:dyDescent="0.35">
      <c r="A32" s="39" t="s">
        <v>141</v>
      </c>
      <c r="B32" s="59" t="s">
        <v>142</v>
      </c>
      <c r="C32" s="60">
        <v>42887</v>
      </c>
      <c r="D32" s="55">
        <v>42923</v>
      </c>
      <c r="E32" s="55">
        <v>48401</v>
      </c>
      <c r="F32" s="61">
        <f t="shared" si="0"/>
        <v>14.997222222222222</v>
      </c>
      <c r="G32" s="62">
        <f t="shared" ref="G32:G36" si="2">E32-D32+1</f>
        <v>5479</v>
      </c>
      <c r="H32" s="62">
        <v>233763318</v>
      </c>
      <c r="I32" s="54">
        <v>11.345530867792661</v>
      </c>
      <c r="J32" s="63" t="s">
        <v>69</v>
      </c>
      <c r="K32" s="63" t="s">
        <v>73</v>
      </c>
      <c r="M32" s="78"/>
    </row>
    <row r="33" spans="1:13" x14ac:dyDescent="0.35">
      <c r="A33" s="39" t="s">
        <v>143</v>
      </c>
      <c r="B33" s="59" t="s">
        <v>122</v>
      </c>
      <c r="C33" s="60">
        <v>40787</v>
      </c>
      <c r="D33" s="55">
        <v>41275</v>
      </c>
      <c r="E33" s="55">
        <v>47483</v>
      </c>
      <c r="F33" s="61">
        <f t="shared" si="0"/>
        <v>17</v>
      </c>
      <c r="G33" s="62">
        <f t="shared" si="2"/>
        <v>6209</v>
      </c>
      <c r="H33" s="62">
        <v>2962500000</v>
      </c>
      <c r="I33" s="54">
        <v>0.8315166413888414</v>
      </c>
      <c r="J33" s="63" t="s">
        <v>73</v>
      </c>
      <c r="K33" s="63" t="s">
        <v>73</v>
      </c>
      <c r="M33" s="78"/>
    </row>
    <row r="34" spans="1:13" x14ac:dyDescent="0.35">
      <c r="A34" s="39" t="s">
        <v>143</v>
      </c>
      <c r="B34" s="59" t="s">
        <v>47</v>
      </c>
      <c r="C34" s="60">
        <v>43374</v>
      </c>
      <c r="D34" s="55">
        <v>44743</v>
      </c>
      <c r="E34" s="55">
        <v>50405</v>
      </c>
      <c r="F34" s="61">
        <f t="shared" si="0"/>
        <v>15.5</v>
      </c>
      <c r="G34" s="62">
        <f t="shared" si="2"/>
        <v>5663</v>
      </c>
      <c r="H34" s="62">
        <v>1472488790</v>
      </c>
      <c r="I34" s="54">
        <v>0.40610555684103766</v>
      </c>
      <c r="J34" s="63" t="s">
        <v>73</v>
      </c>
      <c r="K34" s="63" t="s">
        <v>69</v>
      </c>
      <c r="M34" s="78"/>
    </row>
    <row r="35" spans="1:13" x14ac:dyDescent="0.35">
      <c r="A35" s="39" t="s">
        <v>144</v>
      </c>
      <c r="B35" s="59" t="s">
        <v>120</v>
      </c>
      <c r="C35" s="60">
        <v>44531</v>
      </c>
      <c r="D35" s="55">
        <v>44593</v>
      </c>
      <c r="E35" s="55">
        <v>51897</v>
      </c>
      <c r="F35" s="61">
        <f t="shared" si="0"/>
        <v>20</v>
      </c>
      <c r="G35" s="62">
        <f t="shared" si="2"/>
        <v>7305</v>
      </c>
      <c r="H35" s="62">
        <v>8803000</v>
      </c>
      <c r="I35" s="54">
        <v>7.7854839594089995E-2</v>
      </c>
      <c r="J35" s="63" t="s">
        <v>73</v>
      </c>
      <c r="K35" s="63" t="s">
        <v>73</v>
      </c>
      <c r="M35" s="78"/>
    </row>
    <row r="36" spans="1:13" x14ac:dyDescent="0.35">
      <c r="A36" s="39" t="s">
        <v>145</v>
      </c>
      <c r="B36" s="59" t="s">
        <v>122</v>
      </c>
      <c r="C36" s="60">
        <v>41558</v>
      </c>
      <c r="D36" s="55">
        <v>41558</v>
      </c>
      <c r="E36" s="55">
        <v>47584</v>
      </c>
      <c r="F36" s="61">
        <f t="shared" si="0"/>
        <v>16.5</v>
      </c>
      <c r="G36" s="62">
        <f t="shared" si="2"/>
        <v>6027</v>
      </c>
      <c r="H36" s="62">
        <v>8110000</v>
      </c>
      <c r="I36" s="54">
        <v>4.5695289610096911E-2</v>
      </c>
      <c r="J36" s="63" t="s">
        <v>73</v>
      </c>
      <c r="K36" s="63" t="s">
        <v>73</v>
      </c>
      <c r="M36" s="78"/>
    </row>
    <row r="37" spans="1:13" x14ac:dyDescent="0.35">
      <c r="A37" s="39" t="s">
        <v>145</v>
      </c>
      <c r="B37" s="59" t="s">
        <v>47</v>
      </c>
      <c r="C37" s="60">
        <v>44774</v>
      </c>
      <c r="D37" s="55">
        <v>44804</v>
      </c>
      <c r="E37" s="55">
        <v>52108</v>
      </c>
      <c r="F37" s="61">
        <f>YEARFRAC(D37,E37)</f>
        <v>20</v>
      </c>
      <c r="G37" s="62">
        <f>E37-D37+1</f>
        <v>7305</v>
      </c>
      <c r="H37" s="62">
        <v>29900000</v>
      </c>
      <c r="I37" s="54">
        <v>0.26398139028315404</v>
      </c>
      <c r="J37" s="63" t="s">
        <v>73</v>
      </c>
      <c r="K37" s="63" t="s">
        <v>73</v>
      </c>
      <c r="M37" s="78"/>
    </row>
    <row r="38" spans="1:13" x14ac:dyDescent="0.35">
      <c r="A38" s="39" t="s">
        <v>146</v>
      </c>
      <c r="B38" s="59" t="s">
        <v>47</v>
      </c>
      <c r="C38" s="60">
        <v>44044</v>
      </c>
      <c r="D38" s="55">
        <v>44046</v>
      </c>
      <c r="E38" s="55">
        <v>49523</v>
      </c>
      <c r="F38" s="61">
        <f t="shared" si="0"/>
        <v>14.997222222222222</v>
      </c>
      <c r="G38" s="62">
        <f t="shared" ref="G38:G41" si="3">E38-D38+1</f>
        <v>5478</v>
      </c>
      <c r="H38" s="62">
        <v>16878000</v>
      </c>
      <c r="I38" s="54">
        <v>0.44621117066585875</v>
      </c>
      <c r="J38" s="63" t="s">
        <v>73</v>
      </c>
      <c r="K38" s="63" t="s">
        <v>73</v>
      </c>
      <c r="M38" s="78"/>
    </row>
    <row r="39" spans="1:13" x14ac:dyDescent="0.35">
      <c r="A39" s="39" t="s">
        <v>147</v>
      </c>
      <c r="B39" s="59" t="s">
        <v>47</v>
      </c>
      <c r="C39" s="60">
        <v>45717</v>
      </c>
      <c r="D39" s="55">
        <v>45720</v>
      </c>
      <c r="E39" s="55">
        <v>54850</v>
      </c>
      <c r="F39" s="61">
        <f t="shared" si="0"/>
        <v>24.997222222222224</v>
      </c>
      <c r="G39" s="62">
        <f t="shared" si="3"/>
        <v>9131</v>
      </c>
      <c r="H39" s="62">
        <v>10000000</v>
      </c>
      <c r="I39" s="54">
        <v>0.13951233463428583</v>
      </c>
      <c r="J39" s="63" t="s">
        <v>73</v>
      </c>
      <c r="K39" s="63" t="s">
        <v>73</v>
      </c>
      <c r="M39" s="78"/>
    </row>
    <row r="40" spans="1:13" x14ac:dyDescent="0.35">
      <c r="A40" s="39" t="s">
        <v>149</v>
      </c>
      <c r="B40" s="59" t="s">
        <v>120</v>
      </c>
      <c r="C40" s="60">
        <v>44034</v>
      </c>
      <c r="D40" s="55">
        <v>44040</v>
      </c>
      <c r="E40" s="55">
        <v>51501</v>
      </c>
      <c r="F40" s="61">
        <f t="shared" si="0"/>
        <v>20.425000000000001</v>
      </c>
      <c r="G40" s="62">
        <f t="shared" si="3"/>
        <v>7462</v>
      </c>
      <c r="H40" s="62">
        <v>476377992.86163032</v>
      </c>
      <c r="I40" s="54">
        <v>0.4552150454009406</v>
      </c>
      <c r="J40" s="63" t="s">
        <v>69</v>
      </c>
      <c r="K40" s="63" t="s">
        <v>73</v>
      </c>
      <c r="M40" s="78"/>
    </row>
    <row r="41" spans="1:13" x14ac:dyDescent="0.35">
      <c r="A41" s="39" t="s">
        <v>150</v>
      </c>
      <c r="B41" s="59" t="s">
        <v>47</v>
      </c>
      <c r="C41" s="60">
        <v>41661</v>
      </c>
      <c r="D41" s="55">
        <v>41661</v>
      </c>
      <c r="E41" s="55">
        <v>48235</v>
      </c>
      <c r="F41" s="61">
        <f t="shared" si="0"/>
        <v>18</v>
      </c>
      <c r="G41" s="62">
        <f t="shared" si="3"/>
        <v>6575</v>
      </c>
      <c r="H41" s="62">
        <v>259000000</v>
      </c>
      <c r="I41" s="54">
        <v>0.63837129054520358</v>
      </c>
      <c r="J41" s="63" t="s">
        <v>73</v>
      </c>
      <c r="K41" s="63" t="s">
        <v>73</v>
      </c>
      <c r="M41" s="78"/>
    </row>
    <row r="42" spans="1:13" x14ac:dyDescent="0.35">
      <c r="A42" s="39" t="s">
        <v>151</v>
      </c>
      <c r="B42" s="59" t="s">
        <v>137</v>
      </c>
      <c r="C42" s="60">
        <v>42856</v>
      </c>
      <c r="D42" s="55">
        <v>43101</v>
      </c>
      <c r="E42" s="55">
        <v>48944</v>
      </c>
      <c r="F42" s="61">
        <f t="shared" si="0"/>
        <v>16</v>
      </c>
      <c r="G42" s="62">
        <f>E42-D42+1</f>
        <v>5844</v>
      </c>
      <c r="H42" s="62">
        <v>790236240</v>
      </c>
      <c r="I42" s="54">
        <v>3.7437972927645977</v>
      </c>
      <c r="J42" s="63" t="s">
        <v>73</v>
      </c>
      <c r="K42" s="63" t="s">
        <v>73</v>
      </c>
      <c r="M42" s="78"/>
    </row>
    <row r="43" spans="1:13" x14ac:dyDescent="0.35">
      <c r="A43" s="39" t="s">
        <v>151</v>
      </c>
      <c r="B43" s="59" t="s">
        <v>120</v>
      </c>
      <c r="C43" s="60">
        <v>43621</v>
      </c>
      <c r="D43" s="55">
        <v>43770</v>
      </c>
      <c r="E43" s="55">
        <v>51135</v>
      </c>
      <c r="F43" s="61">
        <f t="shared" si="0"/>
        <v>20.166666666666668</v>
      </c>
      <c r="G43" s="62">
        <f t="shared" ref="G43:G48" si="4">E43-D43+1</f>
        <v>7366</v>
      </c>
      <c r="H43" s="62">
        <v>959884538.57687283</v>
      </c>
      <c r="I43" s="54">
        <v>2.9914709715648695</v>
      </c>
      <c r="J43" s="63" t="s">
        <v>69</v>
      </c>
      <c r="K43" s="63" t="s">
        <v>73</v>
      </c>
      <c r="M43" s="78"/>
    </row>
    <row r="44" spans="1:13" x14ac:dyDescent="0.35">
      <c r="A44" s="39" t="s">
        <v>152</v>
      </c>
      <c r="B44" s="59" t="s">
        <v>122</v>
      </c>
      <c r="C44" s="60">
        <v>42293</v>
      </c>
      <c r="D44" s="55">
        <v>42395</v>
      </c>
      <c r="E44" s="55">
        <v>47873</v>
      </c>
      <c r="F44" s="61">
        <f t="shared" si="0"/>
        <v>14.997222222222222</v>
      </c>
      <c r="G44" s="62">
        <f t="shared" si="4"/>
        <v>5479</v>
      </c>
      <c r="H44" s="62">
        <v>8622350000</v>
      </c>
      <c r="I44" s="54">
        <v>4.5397022493200989</v>
      </c>
      <c r="J44" s="63" t="s">
        <v>73</v>
      </c>
      <c r="K44" s="63" t="s">
        <v>73</v>
      </c>
      <c r="M44" s="78"/>
    </row>
    <row r="45" spans="1:13" x14ac:dyDescent="0.35">
      <c r="A45" s="39" t="s">
        <v>152</v>
      </c>
      <c r="B45" s="59" t="s">
        <v>142</v>
      </c>
      <c r="C45" s="60">
        <v>45717</v>
      </c>
      <c r="D45" s="55">
        <v>45741</v>
      </c>
      <c r="E45" s="55">
        <v>51287</v>
      </c>
      <c r="F45" s="61">
        <f t="shared" si="0"/>
        <v>15.183333333333334</v>
      </c>
      <c r="G45" s="62">
        <f t="shared" si="4"/>
        <v>5547</v>
      </c>
      <c r="H45" s="62">
        <v>2582955000</v>
      </c>
      <c r="I45" s="54">
        <v>1.0094283382672755</v>
      </c>
      <c r="J45" s="63" t="s">
        <v>73</v>
      </c>
      <c r="K45" s="63" t="s">
        <v>73</v>
      </c>
      <c r="M45" s="78"/>
    </row>
    <row r="46" spans="1:13" x14ac:dyDescent="0.35">
      <c r="A46" s="39" t="s">
        <v>153</v>
      </c>
      <c r="B46" s="59" t="s">
        <v>129</v>
      </c>
      <c r="C46" s="60">
        <v>40878</v>
      </c>
      <c r="D46" s="55">
        <v>40977</v>
      </c>
      <c r="E46" s="55">
        <v>46454</v>
      </c>
      <c r="F46" s="61">
        <f>YEARFRAC(D46,E46)</f>
        <v>14.997222222222222</v>
      </c>
      <c r="G46" s="62">
        <f t="shared" si="4"/>
        <v>5478</v>
      </c>
      <c r="H46" s="62">
        <v>300000000</v>
      </c>
      <c r="I46" s="54">
        <v>0.40593795211339412</v>
      </c>
      <c r="J46" s="63" t="s">
        <v>73</v>
      </c>
      <c r="K46" s="63" t="s">
        <v>73</v>
      </c>
      <c r="M46" s="78"/>
    </row>
    <row r="47" spans="1:13" x14ac:dyDescent="0.35">
      <c r="A47" s="39" t="s">
        <v>153</v>
      </c>
      <c r="B47" s="59" t="s">
        <v>47</v>
      </c>
      <c r="C47" s="60">
        <v>44470</v>
      </c>
      <c r="D47" s="55">
        <v>44526</v>
      </c>
      <c r="E47" s="55">
        <v>51831</v>
      </c>
      <c r="F47" s="61">
        <f t="shared" si="0"/>
        <v>20</v>
      </c>
      <c r="G47" s="62">
        <f t="shared" si="4"/>
        <v>7306</v>
      </c>
      <c r="H47" s="62">
        <v>152821390.75998855</v>
      </c>
      <c r="I47" s="54">
        <v>0.29496985766316502</v>
      </c>
      <c r="J47" s="63" t="s">
        <v>69</v>
      </c>
      <c r="K47" s="63" t="s">
        <v>73</v>
      </c>
      <c r="M47" s="78"/>
    </row>
    <row r="48" spans="1:13" x14ac:dyDescent="0.35">
      <c r="A48" s="39" t="s">
        <v>154</v>
      </c>
      <c r="B48" s="59" t="s">
        <v>122</v>
      </c>
      <c r="C48" s="60">
        <v>44501</v>
      </c>
      <c r="D48" s="55">
        <v>44562</v>
      </c>
      <c r="E48" s="55">
        <v>47213</v>
      </c>
      <c r="F48" s="61">
        <f t="shared" si="0"/>
        <v>7.2611111111111111</v>
      </c>
      <c r="G48" s="62">
        <f t="shared" si="4"/>
        <v>2652</v>
      </c>
      <c r="H48" s="62">
        <v>22000000</v>
      </c>
      <c r="I48" s="54">
        <v>0.11505037192908986</v>
      </c>
      <c r="J48" s="63" t="s">
        <v>73</v>
      </c>
      <c r="K48" s="63" t="s">
        <v>73</v>
      </c>
      <c r="M48" s="78"/>
    </row>
    <row r="49" spans="1:13" x14ac:dyDescent="0.35">
      <c r="A49" s="39" t="s">
        <v>155</v>
      </c>
      <c r="B49" s="59" t="s">
        <v>122</v>
      </c>
      <c r="C49" s="60">
        <v>42309</v>
      </c>
      <c r="D49" s="55">
        <v>42327</v>
      </c>
      <c r="E49" s="55">
        <v>45979</v>
      </c>
      <c r="F49" s="61">
        <f>YEARFRAC(D49,E49)</f>
        <v>9.9972222222222218</v>
      </c>
      <c r="G49" s="62">
        <f>E49-D49+1</f>
        <v>3653</v>
      </c>
      <c r="H49" s="62">
        <v>105000000</v>
      </c>
      <c r="I49" s="54">
        <v>0.49327851646627108</v>
      </c>
      <c r="J49" s="63" t="s">
        <v>73</v>
      </c>
      <c r="K49" s="63" t="s">
        <v>73</v>
      </c>
      <c r="M49" s="78"/>
    </row>
    <row r="50" spans="1:13" x14ac:dyDescent="0.35">
      <c r="A50" s="39" t="s">
        <v>156</v>
      </c>
      <c r="B50" s="59" t="s">
        <v>47</v>
      </c>
      <c r="C50" s="60">
        <v>42826</v>
      </c>
      <c r="D50" s="55">
        <v>43101</v>
      </c>
      <c r="E50" s="55">
        <v>48579</v>
      </c>
      <c r="F50" s="61">
        <f t="shared" si="0"/>
        <v>15</v>
      </c>
      <c r="G50" s="62">
        <f t="shared" ref="G50:G55" si="5">E50-D50+1</f>
        <v>5479</v>
      </c>
      <c r="H50" s="62">
        <v>846000000</v>
      </c>
      <c r="I50" s="54">
        <v>1.674907568265847</v>
      </c>
      <c r="J50" s="63" t="s">
        <v>73</v>
      </c>
      <c r="K50" s="63" t="s">
        <v>73</v>
      </c>
      <c r="M50" s="78"/>
    </row>
    <row r="51" spans="1:13" x14ac:dyDescent="0.35">
      <c r="A51" s="39" t="s">
        <v>156</v>
      </c>
      <c r="B51" s="59" t="s">
        <v>137</v>
      </c>
      <c r="C51" s="60">
        <v>42826</v>
      </c>
      <c r="D51" s="55">
        <v>42826</v>
      </c>
      <c r="E51" s="55">
        <v>48668</v>
      </c>
      <c r="F51" s="61">
        <f t="shared" si="0"/>
        <v>15.997222222222222</v>
      </c>
      <c r="G51" s="62">
        <f t="shared" si="5"/>
        <v>5843</v>
      </c>
      <c r="H51" s="62">
        <v>192000000</v>
      </c>
      <c r="I51" s="54">
        <v>0.85527194975277299</v>
      </c>
      <c r="J51" s="63" t="s">
        <v>73</v>
      </c>
      <c r="K51" s="63" t="s">
        <v>73</v>
      </c>
      <c r="M51" s="78"/>
    </row>
    <row r="52" spans="1:13" x14ac:dyDescent="0.35">
      <c r="A52" s="39" t="s">
        <v>157</v>
      </c>
      <c r="B52" s="59" t="s">
        <v>47</v>
      </c>
      <c r="C52" s="60">
        <v>44136</v>
      </c>
      <c r="D52" s="55">
        <v>44175</v>
      </c>
      <c r="E52" s="55">
        <v>51501</v>
      </c>
      <c r="F52" s="61">
        <f t="shared" si="0"/>
        <v>20.058333333333334</v>
      </c>
      <c r="G52" s="62">
        <f t="shared" si="5"/>
        <v>7327</v>
      </c>
      <c r="H52" s="62">
        <v>105212720</v>
      </c>
      <c r="I52" s="54">
        <v>0.32123116071151059</v>
      </c>
      <c r="J52" s="63" t="s">
        <v>69</v>
      </c>
      <c r="K52" s="63" t="s">
        <v>73</v>
      </c>
      <c r="M52" s="78"/>
    </row>
    <row r="53" spans="1:13" x14ac:dyDescent="0.35">
      <c r="A53" s="39" t="s">
        <v>158</v>
      </c>
      <c r="B53" s="59" t="s">
        <v>47</v>
      </c>
      <c r="C53" s="60">
        <v>44287</v>
      </c>
      <c r="D53" s="55">
        <v>44362</v>
      </c>
      <c r="E53" s="55">
        <v>49840</v>
      </c>
      <c r="F53" s="61">
        <f t="shared" si="0"/>
        <v>14.997222222222222</v>
      </c>
      <c r="G53" s="62">
        <f t="shared" si="5"/>
        <v>5479</v>
      </c>
      <c r="H53" s="62">
        <v>31386000</v>
      </c>
      <c r="I53" s="54">
        <v>0.24907981886835576</v>
      </c>
      <c r="J53" s="63" t="s">
        <v>73</v>
      </c>
      <c r="K53" s="63" t="s">
        <v>73</v>
      </c>
      <c r="M53" s="78"/>
    </row>
    <row r="54" spans="1:13" x14ac:dyDescent="0.35">
      <c r="A54" s="39" t="s">
        <v>159</v>
      </c>
      <c r="B54" s="59" t="s">
        <v>122</v>
      </c>
      <c r="C54" s="60">
        <v>40756</v>
      </c>
      <c r="D54" s="55">
        <v>40783</v>
      </c>
      <c r="E54" s="55">
        <v>44435</v>
      </c>
      <c r="F54" s="61">
        <f t="shared" si="0"/>
        <v>9.9972222222222218</v>
      </c>
      <c r="G54" s="62">
        <f t="shared" si="5"/>
        <v>3653</v>
      </c>
      <c r="H54" s="62">
        <v>261000000000</v>
      </c>
      <c r="I54" s="54">
        <v>522.66233862199533</v>
      </c>
      <c r="J54" s="63" t="s">
        <v>73</v>
      </c>
      <c r="K54" s="63" t="s">
        <v>73</v>
      </c>
      <c r="M54" s="78"/>
    </row>
    <row r="55" spans="1:13" x14ac:dyDescent="0.35">
      <c r="A55" s="39" t="s">
        <v>160</v>
      </c>
      <c r="B55" s="59" t="s">
        <v>129</v>
      </c>
      <c r="C55" s="60">
        <v>40756</v>
      </c>
      <c r="D55" s="55">
        <v>42039</v>
      </c>
      <c r="E55" s="55">
        <v>47848</v>
      </c>
      <c r="F55" s="61">
        <f t="shared" si="0"/>
        <v>15.908333333333333</v>
      </c>
      <c r="G55" s="62">
        <f t="shared" si="5"/>
        <v>5810</v>
      </c>
      <c r="H55" s="62">
        <v>1474300000</v>
      </c>
      <c r="I55" s="54">
        <v>0.45058222830891786</v>
      </c>
      <c r="J55" s="63" t="s">
        <v>73</v>
      </c>
      <c r="K55" s="63" t="s">
        <v>73</v>
      </c>
      <c r="M55" s="78"/>
    </row>
    <row r="56" spans="1:13" x14ac:dyDescent="0.35">
      <c r="A56" s="39" t="s">
        <v>160</v>
      </c>
      <c r="B56" s="59" t="s">
        <v>47</v>
      </c>
      <c r="C56" s="60">
        <v>44378</v>
      </c>
      <c r="D56" s="55">
        <v>44531</v>
      </c>
      <c r="E56" s="55">
        <v>51836</v>
      </c>
      <c r="F56" s="61">
        <f t="shared" si="0"/>
        <v>20</v>
      </c>
      <c r="G56" s="62">
        <f>E56-D56+1</f>
        <v>7306</v>
      </c>
      <c r="H56" s="62">
        <v>1010089000</v>
      </c>
      <c r="I56" s="54">
        <v>0.35552818487858423</v>
      </c>
      <c r="J56" s="63" t="s">
        <v>73</v>
      </c>
      <c r="K56" s="63" t="s">
        <v>73</v>
      </c>
      <c r="M56" s="78"/>
    </row>
    <row r="57" spans="1:13" x14ac:dyDescent="0.35">
      <c r="A57" s="39" t="s">
        <v>161</v>
      </c>
      <c r="B57" s="59" t="s">
        <v>122</v>
      </c>
      <c r="C57" s="60">
        <v>40603</v>
      </c>
      <c r="D57" s="55">
        <v>40606</v>
      </c>
      <c r="E57" s="55">
        <v>49674</v>
      </c>
      <c r="F57" s="61">
        <f t="shared" si="0"/>
        <v>24.824999999999999</v>
      </c>
      <c r="G57" s="62">
        <f t="shared" ref="G57:G60" si="6">E57-D57+1</f>
        <v>9069</v>
      </c>
      <c r="H57" s="62">
        <v>2054000000</v>
      </c>
      <c r="I57" s="54">
        <v>3.6228766706109106</v>
      </c>
      <c r="J57" s="63" t="s">
        <v>73</v>
      </c>
      <c r="K57" s="63" t="s">
        <v>73</v>
      </c>
      <c r="M57" s="78"/>
    </row>
    <row r="58" spans="1:13" x14ac:dyDescent="0.35">
      <c r="A58" s="39" t="s">
        <v>161</v>
      </c>
      <c r="B58" s="59" t="s">
        <v>47</v>
      </c>
      <c r="C58" s="60">
        <v>43435</v>
      </c>
      <c r="D58" s="55">
        <v>43466</v>
      </c>
      <c r="E58" s="55">
        <v>51501</v>
      </c>
      <c r="F58" s="61">
        <f>YEARFRAC(D58,E58)</f>
        <v>22</v>
      </c>
      <c r="G58" s="62">
        <f t="shared" si="6"/>
        <v>8036</v>
      </c>
      <c r="H58" s="62">
        <v>2847751314</v>
      </c>
      <c r="I58" s="54">
        <v>6.9967875699862701</v>
      </c>
      <c r="J58" s="63" t="s">
        <v>69</v>
      </c>
      <c r="K58" s="63" t="s">
        <v>73</v>
      </c>
      <c r="M58" s="78"/>
    </row>
    <row r="59" spans="1:13" x14ac:dyDescent="0.35">
      <c r="A59" s="39" t="s">
        <v>161</v>
      </c>
      <c r="B59" s="59" t="s">
        <v>137</v>
      </c>
      <c r="C59" s="60">
        <v>45170</v>
      </c>
      <c r="D59" s="55">
        <v>46023</v>
      </c>
      <c r="E59" s="55">
        <v>54423</v>
      </c>
      <c r="F59" s="61">
        <f t="shared" si="0"/>
        <v>23</v>
      </c>
      <c r="G59" s="62">
        <f t="shared" si="6"/>
        <v>8401</v>
      </c>
      <c r="H59" s="62">
        <v>2348111673</v>
      </c>
      <c r="I59" s="54">
        <v>3.1836029265735553</v>
      </c>
      <c r="J59" s="63" t="s">
        <v>69</v>
      </c>
      <c r="K59" s="63" t="s">
        <v>73</v>
      </c>
      <c r="M59" s="78"/>
    </row>
    <row r="60" spans="1:13" x14ac:dyDescent="0.35">
      <c r="A60" s="39" t="s">
        <v>162</v>
      </c>
      <c r="B60" s="59" t="s">
        <v>120</v>
      </c>
      <c r="C60" s="60">
        <v>43503</v>
      </c>
      <c r="D60" s="55">
        <v>43573</v>
      </c>
      <c r="E60" s="55">
        <v>49051</v>
      </c>
      <c r="F60" s="61">
        <f t="shared" si="0"/>
        <v>14.997222222222222</v>
      </c>
      <c r="G60" s="62">
        <f t="shared" si="6"/>
        <v>5479</v>
      </c>
      <c r="H60" s="62">
        <v>156000000</v>
      </c>
      <c r="I60" s="54">
        <v>0.30319709677118417</v>
      </c>
      <c r="J60" s="63" t="s">
        <v>73</v>
      </c>
      <c r="K60" s="63" t="s">
        <v>73</v>
      </c>
      <c r="M60" s="78"/>
    </row>
    <row r="61" spans="1:13" x14ac:dyDescent="0.35">
      <c r="A61" s="39" t="s">
        <v>163</v>
      </c>
      <c r="B61" s="59" t="s">
        <v>137</v>
      </c>
      <c r="C61" s="60">
        <v>42339</v>
      </c>
      <c r="D61" s="55">
        <v>42370</v>
      </c>
      <c r="E61" s="55">
        <v>47848</v>
      </c>
      <c r="F61" s="61">
        <f t="shared" si="0"/>
        <v>15</v>
      </c>
      <c r="G61" s="62">
        <f>E61-D61+1</f>
        <v>5479</v>
      </c>
      <c r="H61" s="62">
        <v>151952000000</v>
      </c>
      <c r="I61" s="54">
        <v>53.852526045389766</v>
      </c>
      <c r="J61" s="63" t="s">
        <v>73</v>
      </c>
      <c r="K61" s="63" t="s">
        <v>73</v>
      </c>
      <c r="M61" s="78"/>
    </row>
    <row r="62" spans="1:13" x14ac:dyDescent="0.35">
      <c r="A62" s="39" t="s">
        <v>163</v>
      </c>
      <c r="B62" s="59" t="s">
        <v>47</v>
      </c>
      <c r="C62" s="60">
        <v>43862</v>
      </c>
      <c r="D62" s="55">
        <v>44287</v>
      </c>
      <c r="E62" s="55">
        <v>49765</v>
      </c>
      <c r="F62" s="61">
        <f t="shared" si="0"/>
        <v>15</v>
      </c>
      <c r="G62" s="62">
        <f t="shared" ref="G62:G68" si="7">E62-D62+1</f>
        <v>5479</v>
      </c>
      <c r="H62" s="62">
        <v>36647647183</v>
      </c>
      <c r="I62" s="54">
        <v>17.545106833341041</v>
      </c>
      <c r="J62" s="63" t="s">
        <v>73</v>
      </c>
      <c r="K62" s="63" t="s">
        <v>69</v>
      </c>
      <c r="M62" s="78"/>
    </row>
    <row r="63" spans="1:13" x14ac:dyDescent="0.35">
      <c r="A63" s="39" t="s">
        <v>164</v>
      </c>
      <c r="B63" s="59" t="s">
        <v>129</v>
      </c>
      <c r="C63" s="60">
        <v>42217</v>
      </c>
      <c r="D63" s="55">
        <v>42461</v>
      </c>
      <c r="E63" s="55">
        <v>47238</v>
      </c>
      <c r="F63" s="61">
        <f t="shared" si="0"/>
        <v>13.080555555555556</v>
      </c>
      <c r="G63" s="62">
        <f t="shared" si="7"/>
        <v>4778</v>
      </c>
      <c r="H63" s="62">
        <v>1439625949</v>
      </c>
      <c r="I63" s="54">
        <v>0.22778700202235352</v>
      </c>
      <c r="J63" s="63" t="s">
        <v>73</v>
      </c>
      <c r="K63" s="63" t="s">
        <v>73</v>
      </c>
      <c r="M63" s="78"/>
    </row>
    <row r="64" spans="1:13" x14ac:dyDescent="0.35">
      <c r="A64" s="39" t="s">
        <v>165</v>
      </c>
      <c r="B64" s="59" t="s">
        <v>122</v>
      </c>
      <c r="C64" s="60">
        <v>41325</v>
      </c>
      <c r="D64" s="55">
        <v>41325</v>
      </c>
      <c r="E64" s="55">
        <v>48630</v>
      </c>
      <c r="F64" s="61">
        <f t="shared" si="0"/>
        <v>20</v>
      </c>
      <c r="G64" s="62">
        <f t="shared" si="7"/>
        <v>7306</v>
      </c>
      <c r="H64" s="62">
        <v>775000000</v>
      </c>
      <c r="I64" s="54">
        <v>0.4029784003577408</v>
      </c>
      <c r="J64" s="63" t="s">
        <v>73</v>
      </c>
      <c r="K64" s="63" t="s">
        <v>73</v>
      </c>
      <c r="M64" s="78"/>
    </row>
    <row r="65" spans="1:13" x14ac:dyDescent="0.35">
      <c r="A65" s="39" t="s">
        <v>165</v>
      </c>
      <c r="B65" s="59" t="s">
        <v>47</v>
      </c>
      <c r="C65" s="60">
        <v>44256</v>
      </c>
      <c r="D65" s="55">
        <v>44313</v>
      </c>
      <c r="E65" s="55">
        <v>51617</v>
      </c>
      <c r="F65" s="61">
        <f t="shared" si="0"/>
        <v>19.997222222222224</v>
      </c>
      <c r="G65" s="62">
        <f t="shared" si="7"/>
        <v>7305</v>
      </c>
      <c r="H65" s="62">
        <v>863000000</v>
      </c>
      <c r="I65" s="54">
        <v>0.21520853532512199</v>
      </c>
      <c r="J65" s="63" t="s">
        <v>73</v>
      </c>
      <c r="K65" s="63" t="s">
        <v>73</v>
      </c>
      <c r="M65" s="78"/>
    </row>
    <row r="66" spans="1:13" x14ac:dyDescent="0.35">
      <c r="A66" s="39" t="s">
        <v>166</v>
      </c>
      <c r="B66" s="59" t="s">
        <v>125</v>
      </c>
      <c r="C66" s="60">
        <v>42795</v>
      </c>
      <c r="D66" s="55">
        <v>42900</v>
      </c>
      <c r="E66" s="55">
        <v>47282</v>
      </c>
      <c r="F66" s="61">
        <f t="shared" si="0"/>
        <v>11.997222222222222</v>
      </c>
      <c r="G66" s="62">
        <f t="shared" si="7"/>
        <v>4383</v>
      </c>
      <c r="H66" s="62">
        <v>19768437378</v>
      </c>
      <c r="I66" s="54">
        <v>0.90269910476459114</v>
      </c>
      <c r="J66" s="63" t="s">
        <v>73</v>
      </c>
      <c r="K66" s="63" t="s">
        <v>73</v>
      </c>
      <c r="M66" s="78"/>
    </row>
    <row r="67" spans="1:13" x14ac:dyDescent="0.35">
      <c r="A67" s="39" t="s">
        <v>167</v>
      </c>
      <c r="B67" s="59" t="s">
        <v>47</v>
      </c>
      <c r="C67" s="60">
        <v>42979</v>
      </c>
      <c r="D67" s="55">
        <v>43007</v>
      </c>
      <c r="E67" s="55">
        <v>50311</v>
      </c>
      <c r="F67" s="61">
        <f t="shared" ref="F67:F68" si="8">YEARFRAC(D67,E67)</f>
        <v>19.997222222222224</v>
      </c>
      <c r="G67" s="62">
        <f t="shared" si="7"/>
        <v>7305</v>
      </c>
      <c r="H67" s="62">
        <v>51100000</v>
      </c>
      <c r="I67" s="54">
        <v>0.30161389997397031</v>
      </c>
      <c r="J67" s="63" t="s">
        <v>73</v>
      </c>
      <c r="K67" s="63" t="s">
        <v>73</v>
      </c>
      <c r="M67" s="78"/>
    </row>
    <row r="68" spans="1:13" x14ac:dyDescent="0.35">
      <c r="A68" s="39" t="s">
        <v>169</v>
      </c>
      <c r="B68" s="59" t="s">
        <v>47</v>
      </c>
      <c r="C68" s="60">
        <v>45778</v>
      </c>
      <c r="D68" s="55">
        <v>45778</v>
      </c>
      <c r="E68" s="55">
        <v>51256</v>
      </c>
      <c r="F68" s="61">
        <f t="shared" si="8"/>
        <v>14.997222222222222</v>
      </c>
      <c r="G68" s="62">
        <f t="shared" si="7"/>
        <v>5479</v>
      </c>
      <c r="H68" s="62">
        <v>1995613000000</v>
      </c>
      <c r="I68" s="54">
        <v>988.04769127990517</v>
      </c>
      <c r="J68" s="63" t="s">
        <v>73</v>
      </c>
      <c r="K68" s="63" t="s">
        <v>73</v>
      </c>
      <c r="M68" s="78"/>
    </row>
    <row r="69" spans="1:13" x14ac:dyDescent="0.35">
      <c r="A69" s="39"/>
      <c r="B69" s="59"/>
      <c r="C69" s="60"/>
      <c r="D69" s="55"/>
      <c r="E69" s="55"/>
      <c r="F69" s="61"/>
      <c r="G69" s="62"/>
      <c r="H69" s="62"/>
      <c r="I69" s="54"/>
      <c r="J69" s="83"/>
      <c r="K69" s="33"/>
      <c r="M69" s="78"/>
    </row>
    <row r="70" spans="1:13" x14ac:dyDescent="0.35">
      <c r="A70" s="39"/>
      <c r="B70" s="59"/>
      <c r="C70" s="60"/>
      <c r="D70" s="55"/>
      <c r="E70" s="55"/>
      <c r="F70" s="61"/>
      <c r="G70" s="62"/>
      <c r="H70" s="62"/>
      <c r="I70" s="54"/>
      <c r="J70" s="63"/>
      <c r="K70" s="63"/>
    </row>
    <row r="71" spans="1:13" x14ac:dyDescent="0.35">
      <c r="A71" s="39"/>
      <c r="B71" s="59"/>
      <c r="C71" s="60"/>
      <c r="D71" s="55"/>
      <c r="E71" s="55"/>
      <c r="F71" s="61"/>
      <c r="G71" s="62"/>
      <c r="H71" s="62"/>
      <c r="I71" s="54"/>
      <c r="J71" s="63"/>
      <c r="K71" s="63"/>
    </row>
    <row r="72" spans="1:13" x14ac:dyDescent="0.35">
      <c r="A72" s="39"/>
      <c r="B72" s="59"/>
      <c r="C72" s="60"/>
      <c r="D72" s="55"/>
      <c r="E72" s="55"/>
      <c r="F72" s="61"/>
      <c r="G72" s="62"/>
      <c r="H72" s="62"/>
      <c r="I72" s="54"/>
      <c r="J72" s="63"/>
      <c r="K72" s="63"/>
    </row>
    <row r="73" spans="1:13" x14ac:dyDescent="0.35">
      <c r="A73" s="39"/>
      <c r="B73" s="59"/>
      <c r="C73" s="60"/>
      <c r="D73" s="55"/>
      <c r="E73" s="55"/>
      <c r="F73" s="61"/>
      <c r="G73" s="62"/>
      <c r="H73" s="62"/>
      <c r="I73" s="54"/>
      <c r="J73" s="63"/>
      <c r="K73" s="63"/>
    </row>
    <row r="74" spans="1:13" x14ac:dyDescent="0.35">
      <c r="A74" s="39"/>
      <c r="B74" s="59"/>
      <c r="C74" s="60"/>
      <c r="D74" s="55"/>
      <c r="E74" s="55"/>
      <c r="F74" s="61"/>
      <c r="G74" s="62"/>
      <c r="H74" s="62"/>
      <c r="I74" s="54"/>
      <c r="J74" s="63"/>
      <c r="K74" s="63"/>
    </row>
  </sheetData>
  <sheetProtection algorithmName="SHA-512" hashValue="khM28kN77EP5N5pSmlIYjwjIsGF5ti6i0eCShKuXBGJSt/eMH59cre0lxqfMJqad1RHVkgWYnM1YavjiOzJsoA==" saltValue="YiqFm6u0ckmgQcWP9i3ATA=="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16ECD-6251-4E1D-879E-958F3C79E8BB}">
  <sheetPr>
    <tabColor theme="9" tint="0.79998168889431442"/>
  </sheetPr>
  <dimension ref="A1:F74"/>
  <sheetViews>
    <sheetView workbookViewId="0">
      <pane xSplit="3" ySplit="1" topLeftCell="D2" activePane="bottomRight" state="frozen"/>
      <selection activeCell="B1" sqref="B1:B1048576"/>
      <selection pane="topRight" activeCell="B1" sqref="B1:B1048576"/>
      <selection pane="bottomLeft" activeCell="B1" sqref="B1:B1048576"/>
      <selection pane="bottomRight"/>
    </sheetView>
  </sheetViews>
  <sheetFormatPr defaultColWidth="8.7265625" defaultRowHeight="14.5" x14ac:dyDescent="0.35"/>
  <cols>
    <col min="1" max="1" width="20.6328125" style="3" customWidth="1"/>
    <col min="2" max="2" width="22.6328125" style="3" customWidth="1"/>
    <col min="3" max="3" width="17.54296875" style="3" customWidth="1"/>
    <col min="4" max="4" width="14.6328125" style="3" customWidth="1"/>
    <col min="5" max="6" width="19.6328125" style="3" customWidth="1"/>
    <col min="7" max="16384" width="8.7265625" style="3"/>
  </cols>
  <sheetData>
    <row r="1" spans="1:6" s="68" customFormat="1" ht="40" customHeight="1" x14ac:dyDescent="0.35">
      <c r="A1" s="9" t="s">
        <v>39</v>
      </c>
      <c r="B1" s="2" t="s">
        <v>40</v>
      </c>
      <c r="C1" s="2" t="s">
        <v>41</v>
      </c>
      <c r="D1" s="2" t="s">
        <v>51</v>
      </c>
      <c r="E1" s="2" t="s">
        <v>52</v>
      </c>
      <c r="F1" s="2" t="s">
        <v>53</v>
      </c>
    </row>
    <row r="2" spans="1:6" x14ac:dyDescent="0.35">
      <c r="A2" s="3" t="s">
        <v>116</v>
      </c>
      <c r="B2" s="7" t="s">
        <v>47</v>
      </c>
      <c r="C2" s="17">
        <v>41395</v>
      </c>
      <c r="D2" s="11">
        <v>5479</v>
      </c>
      <c r="E2" s="18">
        <v>1.3599997341795051</v>
      </c>
      <c r="F2" s="18">
        <f>($E2)*((1-(1/(1+discount_rate!$C$3))^365)/(1-(1/(1+discount_rate!$C$3))^($D2)))</f>
        <v>0.15080883681089438</v>
      </c>
    </row>
    <row r="3" spans="1:6" x14ac:dyDescent="0.35">
      <c r="A3" s="3" t="s">
        <v>116</v>
      </c>
      <c r="B3" s="7" t="s">
        <v>47</v>
      </c>
      <c r="C3" s="17">
        <v>42826</v>
      </c>
      <c r="D3" s="11">
        <v>4293</v>
      </c>
      <c r="E3" s="18">
        <v>2.1976817989938287</v>
      </c>
      <c r="F3" s="18">
        <f>($E3)*((1-(1/(1+discount_rate!$C$3))^365)/(1-(1/(1+discount_rate!$C$3))^($D3)))</f>
        <v>0.27896238902577258</v>
      </c>
    </row>
    <row r="4" spans="1:6" x14ac:dyDescent="0.35">
      <c r="A4" s="3" t="s">
        <v>116</v>
      </c>
      <c r="B4" s="7" t="s">
        <v>118</v>
      </c>
      <c r="C4" s="17">
        <v>44531</v>
      </c>
      <c r="D4" s="11">
        <v>7305</v>
      </c>
      <c r="E4" s="18">
        <v>1.2060149738651436</v>
      </c>
      <c r="F4" s="18">
        <f>($E4)*((1-(1/(1+discount_rate!$C$3))^365)/(1-(1/(1+discount_rate!$C$3))^($D4)))</f>
        <v>0.11735032538526094</v>
      </c>
    </row>
    <row r="5" spans="1:6" x14ac:dyDescent="0.35">
      <c r="A5" s="3" t="s">
        <v>119</v>
      </c>
      <c r="B5" s="7" t="s">
        <v>120</v>
      </c>
      <c r="C5" s="17">
        <v>44085</v>
      </c>
      <c r="D5" s="11">
        <v>8878</v>
      </c>
      <c r="E5" s="18">
        <v>0.106539698261631</v>
      </c>
      <c r="F5" s="18">
        <f>($E5)*((1-(1/(1+discount_rate!$C$3))^365)/(1-(1/(1+discount_rate!$C$3))^($D5)))</f>
        <v>9.6697335182094786E-3</v>
      </c>
    </row>
    <row r="6" spans="1:6" x14ac:dyDescent="0.35">
      <c r="A6" s="3" t="s">
        <v>121</v>
      </c>
      <c r="B6" s="7" t="s">
        <v>122</v>
      </c>
      <c r="C6" s="17">
        <v>41579</v>
      </c>
      <c r="D6" s="11">
        <v>7305</v>
      </c>
      <c r="E6" s="18">
        <v>0.53766297797006601</v>
      </c>
      <c r="F6" s="18">
        <f>($E6)*((1-(1/(1+discount_rate!$C$3))^365)/(1-(1/(1+discount_rate!$C$3))^($D6)))</f>
        <v>5.2316867352138613E-2</v>
      </c>
    </row>
    <row r="7" spans="1:6" x14ac:dyDescent="0.35">
      <c r="A7" s="3" t="s">
        <v>121</v>
      </c>
      <c r="B7" s="7" t="s">
        <v>123</v>
      </c>
      <c r="C7" s="17">
        <v>44713</v>
      </c>
      <c r="D7" s="11">
        <v>7305</v>
      </c>
      <c r="E7" s="18">
        <v>0.40405407417266537</v>
      </c>
      <c r="F7" s="18">
        <f>($E7)*((1-(1/(1+discount_rate!$C$3))^365)/(1-(1/(1+discount_rate!$C$3))^($D7)))</f>
        <v>3.9316159504587278E-2</v>
      </c>
    </row>
    <row r="8" spans="1:6" x14ac:dyDescent="0.35">
      <c r="A8" s="3" t="s">
        <v>124</v>
      </c>
      <c r="B8" s="7" t="s">
        <v>47</v>
      </c>
      <c r="C8" s="17">
        <v>41683</v>
      </c>
      <c r="D8" s="11">
        <v>7306</v>
      </c>
      <c r="E8" s="18">
        <v>2.316467720531123</v>
      </c>
      <c r="F8" s="18">
        <f>($E8)*((1-(1/(1+discount_rate!$C$3))^365)/(1-(1/(1+discount_rate!$C$3))^($D8)))</f>
        <v>0.22538979771924803</v>
      </c>
    </row>
    <row r="9" spans="1:6" x14ac:dyDescent="0.35">
      <c r="A9" s="3" t="s">
        <v>124</v>
      </c>
      <c r="B9" s="7" t="s">
        <v>125</v>
      </c>
      <c r="C9" s="17">
        <v>43556</v>
      </c>
      <c r="D9" s="11">
        <v>7305</v>
      </c>
      <c r="E9" s="18">
        <v>1.41038707991329</v>
      </c>
      <c r="F9" s="18">
        <f>($E9)*((1-(1/(1+discount_rate!$C$3))^365)/(1-(1/(1+discount_rate!$C$3))^($D9)))</f>
        <v>0.13723659020298354</v>
      </c>
    </row>
    <row r="10" spans="1:6" x14ac:dyDescent="0.35">
      <c r="A10" s="3" t="s">
        <v>126</v>
      </c>
      <c r="B10" s="7" t="s">
        <v>120</v>
      </c>
      <c r="C10" s="17">
        <v>44243</v>
      </c>
      <c r="D10" s="11">
        <v>10957</v>
      </c>
      <c r="E10" s="18">
        <v>156.19049559644688</v>
      </c>
      <c r="F10" s="18">
        <f>($E10)*((1-(1/(1+discount_rate!$C$3))^365)/(1-(1/(1+discount_rate!$C$3))^($D10)))</f>
        <v>13.382036462359046</v>
      </c>
    </row>
    <row r="11" spans="1:6" x14ac:dyDescent="0.35">
      <c r="A11" s="3" t="s">
        <v>127</v>
      </c>
      <c r="B11" s="7" t="s">
        <v>47</v>
      </c>
      <c r="C11" s="17">
        <v>44409</v>
      </c>
      <c r="D11" s="11">
        <v>5479</v>
      </c>
      <c r="E11" s="18">
        <v>0.75496778431178757</v>
      </c>
      <c r="F11" s="18">
        <f>($E11)*((1-(1/(1+discount_rate!$C$3))^365)/(1-(1/(1+discount_rate!$C$3))^($D11)))</f>
        <v>8.3717526202642001E-2</v>
      </c>
    </row>
    <row r="12" spans="1:6" x14ac:dyDescent="0.35">
      <c r="A12" s="3" t="s">
        <v>127</v>
      </c>
      <c r="B12" s="7" t="s">
        <v>129</v>
      </c>
      <c r="C12" s="17">
        <v>44986</v>
      </c>
      <c r="D12" s="11">
        <v>5478</v>
      </c>
      <c r="E12" s="18">
        <v>0.2710583325112948</v>
      </c>
      <c r="F12" s="18">
        <f>($E12)*((1-(1/(1+discount_rate!$C$3))^365)/(1-(1/(1+discount_rate!$C$3))^($D12)))</f>
        <v>3.0060151638131055E-2</v>
      </c>
    </row>
    <row r="13" spans="1:6" x14ac:dyDescent="0.35">
      <c r="A13" s="3" t="s">
        <v>130</v>
      </c>
      <c r="B13" s="7" t="s">
        <v>122</v>
      </c>
      <c r="C13" s="17">
        <v>41597</v>
      </c>
      <c r="D13" s="11">
        <v>5480</v>
      </c>
      <c r="E13" s="18">
        <v>11.540351210853302</v>
      </c>
      <c r="F13" s="18">
        <f>($E13)*((1-(1/(1+discount_rate!$C$3))^365)/(1-(1/(1+discount_rate!$C$3))^($D13)))</f>
        <v>1.2795774196732146</v>
      </c>
    </row>
    <row r="14" spans="1:6" x14ac:dyDescent="0.35">
      <c r="A14" s="3" t="s">
        <v>130</v>
      </c>
      <c r="B14" s="7" t="s">
        <v>47</v>
      </c>
      <c r="C14" s="17">
        <v>44136</v>
      </c>
      <c r="D14" s="11">
        <v>5643</v>
      </c>
      <c r="E14" s="18">
        <v>7.5111742930845047</v>
      </c>
      <c r="F14" s="18">
        <f>($E14)*((1-(1/(1+discount_rate!$C$3))^365)/(1-(1/(1+discount_rate!$C$3))^($D14)))</f>
        <v>0.82060332319298512</v>
      </c>
    </row>
    <row r="15" spans="1:6" x14ac:dyDescent="0.35">
      <c r="A15" s="3" t="s">
        <v>131</v>
      </c>
      <c r="B15" s="7" t="s">
        <v>122</v>
      </c>
      <c r="C15" s="17">
        <v>41061</v>
      </c>
      <c r="D15" s="11">
        <v>8035</v>
      </c>
      <c r="E15" s="18">
        <v>2.2035156958842106</v>
      </c>
      <c r="F15" s="18">
        <f>($E15)*((1-(1/(1+discount_rate!$C$3))^365)/(1-(1/(1+discount_rate!$C$3))^($D15)))</f>
        <v>0.20683983093901087</v>
      </c>
    </row>
    <row r="16" spans="1:6" x14ac:dyDescent="0.35">
      <c r="A16" s="3" t="s">
        <v>132</v>
      </c>
      <c r="B16" s="7" t="s">
        <v>47</v>
      </c>
      <c r="C16" s="17">
        <v>44866</v>
      </c>
      <c r="D16" s="11">
        <v>10958</v>
      </c>
      <c r="E16" s="18">
        <v>7.7269789844112965E-2</v>
      </c>
      <c r="F16" s="18">
        <f>($E16)*((1-(1/(1+discount_rate!$C$3))^365)/(1-(1/(1+discount_rate!$C$3))^($D16)))</f>
        <v>6.6201547717908487E-3</v>
      </c>
    </row>
    <row r="17" spans="1:6" x14ac:dyDescent="0.35">
      <c r="A17" s="3" t="s">
        <v>133</v>
      </c>
      <c r="B17" s="7" t="s">
        <v>122</v>
      </c>
      <c r="C17" s="17">
        <v>41577</v>
      </c>
      <c r="D17" s="11">
        <v>7306</v>
      </c>
      <c r="E17" s="18">
        <v>0.33170566918493949</v>
      </c>
      <c r="F17" s="18">
        <f>($E17)*((1-(1/(1+discount_rate!$C$3))^365)/(1-(1/(1+discount_rate!$C$3))^($D17)))</f>
        <v>3.2274601980112866E-2</v>
      </c>
    </row>
    <row r="18" spans="1:6" x14ac:dyDescent="0.35">
      <c r="A18" s="3" t="s">
        <v>133</v>
      </c>
      <c r="B18" s="7" t="s">
        <v>47</v>
      </c>
      <c r="C18" s="17">
        <v>42698</v>
      </c>
      <c r="D18" s="11">
        <v>6178</v>
      </c>
      <c r="E18" s="18">
        <v>0.17231538788651965</v>
      </c>
      <c r="F18" s="18">
        <f>($E18)*((1-(1/(1+discount_rate!$C$3))^365)/(1-(1/(1+discount_rate!$C$3))^($D18)))</f>
        <v>1.8022007592926482E-2</v>
      </c>
    </row>
    <row r="19" spans="1:6" x14ac:dyDescent="0.35">
      <c r="A19" s="3" t="s">
        <v>134</v>
      </c>
      <c r="B19" s="7" t="s">
        <v>47</v>
      </c>
      <c r="C19" s="17">
        <v>42332</v>
      </c>
      <c r="D19" s="11">
        <v>7306</v>
      </c>
      <c r="E19" s="18">
        <v>0.64468324727972093</v>
      </c>
      <c r="F19" s="18">
        <f>($E19)*((1-(1/(1+discount_rate!$C$3))^365)/(1-(1/(1+discount_rate!$C$3))^($D19)))</f>
        <v>6.2726981001940532E-2</v>
      </c>
    </row>
    <row r="20" spans="1:6" x14ac:dyDescent="0.35">
      <c r="A20" s="3" t="s">
        <v>135</v>
      </c>
      <c r="B20" s="7" t="s">
        <v>122</v>
      </c>
      <c r="C20" s="17">
        <v>40299</v>
      </c>
      <c r="D20" s="11">
        <v>5479</v>
      </c>
      <c r="E20" s="18">
        <v>0.72891074944160095</v>
      </c>
      <c r="F20" s="18">
        <f>($E20)*((1-(1/(1+discount_rate!$C$3))^365)/(1-(1/(1+discount_rate!$C$3))^($D20)))</f>
        <v>8.0828090991182558E-2</v>
      </c>
    </row>
    <row r="21" spans="1:6" x14ac:dyDescent="0.35">
      <c r="A21" s="3" t="s">
        <v>135</v>
      </c>
      <c r="B21" s="7" t="s">
        <v>123</v>
      </c>
      <c r="C21" s="17">
        <v>42174</v>
      </c>
      <c r="D21" s="11">
        <v>6211</v>
      </c>
      <c r="E21" s="18">
        <v>0.22093179053259085</v>
      </c>
      <c r="F21" s="18">
        <f>($E21)*((1-(1/(1+discount_rate!$C$3))^365)/(1-(1/(1+discount_rate!$C$3))^($D21)))</f>
        <v>2.3049738521562349E-2</v>
      </c>
    </row>
    <row r="22" spans="1:6" x14ac:dyDescent="0.35">
      <c r="A22" s="3" t="s">
        <v>136</v>
      </c>
      <c r="B22" s="7" t="s">
        <v>137</v>
      </c>
      <c r="C22" s="17">
        <v>40817</v>
      </c>
      <c r="D22" s="11">
        <v>5478</v>
      </c>
      <c r="E22" s="18">
        <v>0.38372253543233487</v>
      </c>
      <c r="F22" s="18">
        <f>($E22)*((1-(1/(1+discount_rate!$C$3))^365)/(1-(1/(1+discount_rate!$C$3))^($D22)))</f>
        <v>4.2554521365187906E-2</v>
      </c>
    </row>
    <row r="23" spans="1:6" x14ac:dyDescent="0.35">
      <c r="A23" s="3" t="s">
        <v>136</v>
      </c>
      <c r="B23" s="7" t="s">
        <v>122</v>
      </c>
      <c r="C23" s="17">
        <v>41913</v>
      </c>
      <c r="D23" s="11">
        <v>5599</v>
      </c>
      <c r="E23" s="18">
        <v>0.47315503001951909</v>
      </c>
      <c r="F23" s="18">
        <f>($E23)*((1-(1/(1+discount_rate!$C$3))^365)/(1-(1/(1+discount_rate!$C$3))^($D23)))</f>
        <v>5.1895565386743676E-2</v>
      </c>
    </row>
    <row r="24" spans="1:6" x14ac:dyDescent="0.35">
      <c r="A24" s="3" t="s">
        <v>136</v>
      </c>
      <c r="B24" s="7" t="s">
        <v>47</v>
      </c>
      <c r="C24" s="17">
        <v>44166</v>
      </c>
      <c r="D24" s="11">
        <v>5478</v>
      </c>
      <c r="E24" s="18">
        <v>0.23594234143279738</v>
      </c>
      <c r="F24" s="18">
        <f>($E24)*((1-(1/(1+discount_rate!$C$3))^365)/(1-(1/(1+discount_rate!$C$3))^($D24)))</f>
        <v>2.6165816396845291E-2</v>
      </c>
    </row>
    <row r="25" spans="1:6" x14ac:dyDescent="0.35">
      <c r="A25" s="3" t="s">
        <v>138</v>
      </c>
      <c r="B25" s="7" t="s">
        <v>139</v>
      </c>
      <c r="C25" s="17">
        <v>40603</v>
      </c>
      <c r="D25" s="11">
        <v>5479</v>
      </c>
      <c r="E25" s="18">
        <v>13.801685615702246</v>
      </c>
      <c r="F25" s="18">
        <f>($E25)*((1-(1/(1+discount_rate!$C$3))^365)/(1-(1/(1+discount_rate!$C$3))^($D25)))</f>
        <v>1.5304533533526294</v>
      </c>
    </row>
    <row r="26" spans="1:6" x14ac:dyDescent="0.35">
      <c r="A26" s="3" t="s">
        <v>138</v>
      </c>
      <c r="B26" s="7" t="s">
        <v>137</v>
      </c>
      <c r="C26" s="17">
        <v>43435</v>
      </c>
      <c r="D26" s="11">
        <v>5478</v>
      </c>
      <c r="E26" s="18">
        <v>7.1640514314737098</v>
      </c>
      <c r="F26" s="18">
        <f>($E26)*((1-(1/(1+discount_rate!$C$3))^365)/(1-(1/(1+discount_rate!$C$3))^($D26)))</f>
        <v>0.79448755689698636</v>
      </c>
    </row>
    <row r="27" spans="1:6" x14ac:dyDescent="0.35">
      <c r="A27" s="3" t="s">
        <v>138</v>
      </c>
      <c r="B27" s="7" t="s">
        <v>47</v>
      </c>
      <c r="C27" s="17">
        <v>44470</v>
      </c>
      <c r="D27" s="11">
        <v>5479</v>
      </c>
      <c r="E27" s="18">
        <v>0.92605019460475102</v>
      </c>
      <c r="F27" s="18">
        <f>($E27)*((1-(1/(1+discount_rate!$C$3))^365)/(1-(1/(1+discount_rate!$C$3))^($D27)))</f>
        <v>0.10268866174529101</v>
      </c>
    </row>
    <row r="28" spans="1:6" x14ac:dyDescent="0.35">
      <c r="A28" s="3" t="s">
        <v>138</v>
      </c>
      <c r="B28" s="7" t="s">
        <v>48</v>
      </c>
      <c r="C28" s="17">
        <v>44496</v>
      </c>
      <c r="D28" s="11">
        <v>5479</v>
      </c>
      <c r="E28" s="18">
        <v>0.79391507546553675</v>
      </c>
      <c r="F28" s="18">
        <f>($E28)*((1-(1/(1+discount_rate!$C$3))^365)/(1-(1/(1+discount_rate!$C$3))^($D28)))</f>
        <v>8.8036347396659165E-2</v>
      </c>
    </row>
    <row r="29" spans="1:6" x14ac:dyDescent="0.35">
      <c r="A29" s="3" t="s">
        <v>138</v>
      </c>
      <c r="B29" s="7" t="s">
        <v>139</v>
      </c>
      <c r="C29" s="17">
        <v>45597</v>
      </c>
      <c r="D29" s="11">
        <v>5479</v>
      </c>
      <c r="E29" s="18">
        <v>2.4919923977618588</v>
      </c>
      <c r="F29" s="18">
        <f>($E29)*((1-(1/(1+discount_rate!$C$3))^365)/(1-(1/(1+discount_rate!$C$3))^($D29)))</f>
        <v>0.27633422669364593</v>
      </c>
    </row>
    <row r="30" spans="1:6" x14ac:dyDescent="0.35">
      <c r="A30" s="3" t="s">
        <v>140</v>
      </c>
      <c r="B30" s="7" t="s">
        <v>120</v>
      </c>
      <c r="C30" s="17">
        <v>43896</v>
      </c>
      <c r="D30" s="11">
        <v>5478</v>
      </c>
      <c r="E30" s="18">
        <v>138.87069413484684</v>
      </c>
      <c r="F30" s="18">
        <f>($E30)*((1-(1/(1+discount_rate!$C$3))^365)/(1-(1/(1+discount_rate!$C$3))^($D30)))</f>
        <v>15.400648580364397</v>
      </c>
    </row>
    <row r="31" spans="1:6" x14ac:dyDescent="0.35">
      <c r="A31" s="3" t="s">
        <v>140</v>
      </c>
      <c r="B31" s="7" t="s">
        <v>137</v>
      </c>
      <c r="C31" s="17">
        <v>44197</v>
      </c>
      <c r="D31" s="11">
        <v>5480</v>
      </c>
      <c r="E31" s="18">
        <v>132.28812016670176</v>
      </c>
      <c r="F31" s="18">
        <f>($E31)*((1-(1/(1+discount_rate!$C$3))^365)/(1-(1/(1+discount_rate!$C$3))^($D31)))</f>
        <v>14.66791507152166</v>
      </c>
    </row>
    <row r="32" spans="1:6" x14ac:dyDescent="0.35">
      <c r="A32" s="3" t="s">
        <v>141</v>
      </c>
      <c r="B32" s="7" t="s">
        <v>142</v>
      </c>
      <c r="C32" s="17">
        <v>42887</v>
      </c>
      <c r="D32" s="11">
        <v>5479</v>
      </c>
      <c r="E32" s="18">
        <v>11.345530867792661</v>
      </c>
      <c r="F32" s="18">
        <f>($E32)*((1-(1/(1+discount_rate!$C$3))^365)/(1-(1/(1+discount_rate!$C$3))^($D32)))</f>
        <v>1.2580931232359154</v>
      </c>
    </row>
    <row r="33" spans="1:6" x14ac:dyDescent="0.35">
      <c r="A33" s="3" t="s">
        <v>143</v>
      </c>
      <c r="B33" s="7" t="s">
        <v>122</v>
      </c>
      <c r="C33" s="17">
        <v>40787</v>
      </c>
      <c r="D33" s="11">
        <v>6209</v>
      </c>
      <c r="E33" s="18">
        <v>0.8315166413888414</v>
      </c>
      <c r="F33" s="18">
        <f>($E33)*((1-(1/(1+discount_rate!$C$3))^365)/(1-(1/(1+discount_rate!$C$3))^($D33)))</f>
        <v>8.6764759024661881E-2</v>
      </c>
    </row>
    <row r="34" spans="1:6" x14ac:dyDescent="0.35">
      <c r="A34" s="3" t="s">
        <v>143</v>
      </c>
      <c r="B34" s="7" t="s">
        <v>47</v>
      </c>
      <c r="C34" s="17">
        <v>43374</v>
      </c>
      <c r="D34" s="11">
        <v>5663</v>
      </c>
      <c r="E34" s="18">
        <v>0.40610555684103766</v>
      </c>
      <c r="F34" s="18">
        <f>($E34)*((1-(1/(1+discount_rate!$C$3))^365)/(1-(1/(1+discount_rate!$C$3))^($D34)))</f>
        <v>4.4289288728763712E-2</v>
      </c>
    </row>
    <row r="35" spans="1:6" x14ac:dyDescent="0.35">
      <c r="A35" s="3" t="s">
        <v>144</v>
      </c>
      <c r="B35" s="7" t="s">
        <v>120</v>
      </c>
      <c r="C35" s="17">
        <v>44531</v>
      </c>
      <c r="D35" s="11">
        <v>7305</v>
      </c>
      <c r="E35" s="18">
        <v>7.7854839594089995E-2</v>
      </c>
      <c r="F35" s="18">
        <f>($E35)*((1-(1/(1+discount_rate!$C$3))^365)/(1-(1/(1+discount_rate!$C$3))^($D35)))</f>
        <v>7.5756030871681175E-3</v>
      </c>
    </row>
    <row r="36" spans="1:6" x14ac:dyDescent="0.35">
      <c r="A36" s="3" t="s">
        <v>145</v>
      </c>
      <c r="B36" s="7" t="s">
        <v>122</v>
      </c>
      <c r="C36" s="17">
        <v>41558</v>
      </c>
      <c r="D36" s="11">
        <v>6027</v>
      </c>
      <c r="E36" s="18">
        <v>4.5695289610096911E-2</v>
      </c>
      <c r="F36" s="18">
        <f>($E36)*((1-(1/(1+discount_rate!$C$3))^365)/(1-(1/(1+discount_rate!$C$3))^($D36)))</f>
        <v>4.8349264796712045E-3</v>
      </c>
    </row>
    <row r="37" spans="1:6" x14ac:dyDescent="0.35">
      <c r="A37" s="3" t="s">
        <v>145</v>
      </c>
      <c r="B37" s="7" t="s">
        <v>47</v>
      </c>
      <c r="C37" s="17">
        <v>44774</v>
      </c>
      <c r="D37" s="11">
        <v>7305</v>
      </c>
      <c r="E37" s="18">
        <v>0.26398139028315404</v>
      </c>
      <c r="F37" s="18">
        <f>($E37)*((1-(1/(1+discount_rate!$C$3))^365)/(1-(1/(1+discount_rate!$C$3))^($D37)))</f>
        <v>2.5686498689232427E-2</v>
      </c>
    </row>
    <row r="38" spans="1:6" x14ac:dyDescent="0.35">
      <c r="A38" s="3" t="s">
        <v>146</v>
      </c>
      <c r="B38" s="7" t="s">
        <v>47</v>
      </c>
      <c r="C38" s="17">
        <v>44044</v>
      </c>
      <c r="D38" s="11">
        <v>5478</v>
      </c>
      <c r="E38" s="18">
        <v>0.44621117066585875</v>
      </c>
      <c r="F38" s="18">
        <f>($E38)*((1-(1/(1+discount_rate!$C$3))^365)/(1-(1/(1+discount_rate!$C$3))^($D38)))</f>
        <v>4.9484460885498779E-2</v>
      </c>
    </row>
    <row r="39" spans="1:6" x14ac:dyDescent="0.35">
      <c r="A39" s="3" t="s">
        <v>147</v>
      </c>
      <c r="B39" s="7" t="s">
        <v>47</v>
      </c>
      <c r="C39" s="17">
        <v>45717</v>
      </c>
      <c r="D39" s="11">
        <v>9131</v>
      </c>
      <c r="E39" s="18">
        <v>0.13951233463428583</v>
      </c>
      <c r="F39" s="18">
        <f>($E39)*((1-(1/(1+discount_rate!$C$3))^365)/(1-(1/(1+discount_rate!$C$3))^($D39)))</f>
        <v>1.2552228758051729E-2</v>
      </c>
    </row>
    <row r="40" spans="1:6" x14ac:dyDescent="0.35">
      <c r="A40" s="3" t="s">
        <v>149</v>
      </c>
      <c r="B40" s="7" t="s">
        <v>120</v>
      </c>
      <c r="C40" s="17">
        <v>44034</v>
      </c>
      <c r="D40" s="11">
        <v>7462</v>
      </c>
      <c r="E40" s="18">
        <v>0.4552150454009406</v>
      </c>
      <c r="F40" s="18">
        <f>($E40)*((1-(1/(1+discount_rate!$C$3))^365)/(1-(1/(1+discount_rate!$C$3))^($D40)))</f>
        <v>4.3926066081006618E-2</v>
      </c>
    </row>
    <row r="41" spans="1:6" x14ac:dyDescent="0.35">
      <c r="A41" s="3" t="s">
        <v>150</v>
      </c>
      <c r="B41" s="7" t="s">
        <v>47</v>
      </c>
      <c r="C41" s="17">
        <v>41661</v>
      </c>
      <c r="D41" s="11">
        <v>6575</v>
      </c>
      <c r="E41" s="18">
        <v>0.63837129054520358</v>
      </c>
      <c r="F41" s="18">
        <f>($E41)*((1-(1/(1+discount_rate!$C$3))^365)/(1-(1/(1+discount_rate!$C$3))^($D41)))</f>
        <v>6.4912995238129434E-2</v>
      </c>
    </row>
    <row r="42" spans="1:6" x14ac:dyDescent="0.35">
      <c r="A42" s="3" t="s">
        <v>151</v>
      </c>
      <c r="B42" s="7" t="s">
        <v>137</v>
      </c>
      <c r="C42" s="17">
        <v>42856</v>
      </c>
      <c r="D42" s="11">
        <v>5844</v>
      </c>
      <c r="E42" s="18">
        <v>3.7437972927645977</v>
      </c>
      <c r="F42" s="18">
        <f>($E42)*((1-(1/(1+discount_rate!$C$3))^365)/(1-(1/(1+discount_rate!$C$3))^($D42)))</f>
        <v>0.4020262140204684</v>
      </c>
    </row>
    <row r="43" spans="1:6" x14ac:dyDescent="0.35">
      <c r="A43" s="3" t="s">
        <v>151</v>
      </c>
      <c r="B43" s="7" t="s">
        <v>120</v>
      </c>
      <c r="C43" s="17">
        <v>43621</v>
      </c>
      <c r="D43" s="11">
        <v>7366</v>
      </c>
      <c r="E43" s="18">
        <v>2.9914709715648695</v>
      </c>
      <c r="F43" s="18">
        <f>($E43)*((1-(1/(1+discount_rate!$C$3))^365)/(1-(1/(1+discount_rate!$C$3))^($D43)))</f>
        <v>0.29012748658422899</v>
      </c>
    </row>
    <row r="44" spans="1:6" x14ac:dyDescent="0.35">
      <c r="A44" s="3" t="s">
        <v>152</v>
      </c>
      <c r="B44" s="7" t="s">
        <v>122</v>
      </c>
      <c r="C44" s="17">
        <v>42293</v>
      </c>
      <c r="D44" s="11">
        <v>5479</v>
      </c>
      <c r="E44" s="18">
        <v>4.5397022493200989</v>
      </c>
      <c r="F44" s="18">
        <f>($E44)*((1-(1/(1+discount_rate!$C$3))^365)/(1-(1/(1+discount_rate!$C$3))^($D44)))</f>
        <v>0.50340246286945356</v>
      </c>
    </row>
    <row r="45" spans="1:6" x14ac:dyDescent="0.35">
      <c r="A45" s="3" t="s">
        <v>152</v>
      </c>
      <c r="B45" s="7" t="s">
        <v>142</v>
      </c>
      <c r="C45" s="17">
        <v>45717</v>
      </c>
      <c r="D45" s="11">
        <v>5547</v>
      </c>
      <c r="E45" s="18">
        <v>1.0094283382672755</v>
      </c>
      <c r="F45" s="18">
        <f>($E45)*((1-(1/(1+discount_rate!$C$3))^365)/(1-(1/(1+discount_rate!$C$3))^($D45)))</f>
        <v>0.11123550030065435</v>
      </c>
    </row>
    <row r="46" spans="1:6" x14ac:dyDescent="0.35">
      <c r="A46" s="3" t="s">
        <v>153</v>
      </c>
      <c r="B46" s="7" t="s">
        <v>129</v>
      </c>
      <c r="C46" s="17">
        <v>40878</v>
      </c>
      <c r="D46" s="11">
        <v>5478</v>
      </c>
      <c r="E46" s="18">
        <v>0.40593795211339412</v>
      </c>
      <c r="F46" s="18">
        <f>($E46)*((1-(1/(1+discount_rate!$C$3))^365)/(1-(1/(1+discount_rate!$C$3))^($D46)))</f>
        <v>4.5018193254370953E-2</v>
      </c>
    </row>
    <row r="47" spans="1:6" x14ac:dyDescent="0.35">
      <c r="A47" s="3" t="s">
        <v>153</v>
      </c>
      <c r="B47" s="7" t="s">
        <v>47</v>
      </c>
      <c r="C47" s="17">
        <v>44470</v>
      </c>
      <c r="D47" s="11">
        <v>7306</v>
      </c>
      <c r="E47" s="18">
        <v>0.29496985766316502</v>
      </c>
      <c r="F47" s="18">
        <f>($E47)*((1-(1/(1+discount_rate!$C$3))^365)/(1-(1/(1+discount_rate!$C$3))^($D47)))</f>
        <v>2.8700247347600762E-2</v>
      </c>
    </row>
    <row r="48" spans="1:6" x14ac:dyDescent="0.35">
      <c r="A48" s="3" t="s">
        <v>154</v>
      </c>
      <c r="B48" s="7" t="s">
        <v>122</v>
      </c>
      <c r="C48" s="17">
        <v>44501</v>
      </c>
      <c r="D48" s="11">
        <v>2652</v>
      </c>
      <c r="E48" s="18">
        <v>0.11505037192908986</v>
      </c>
      <c r="F48" s="18">
        <f>($E48)*((1-(1/(1+discount_rate!$C$3))^365)/(1-(1/(1+discount_rate!$C$3))^($D48)))</f>
        <v>2.0149959741479845E-2</v>
      </c>
    </row>
    <row r="49" spans="1:6" x14ac:dyDescent="0.35">
      <c r="A49" s="3" t="s">
        <v>155</v>
      </c>
      <c r="B49" s="7" t="s">
        <v>122</v>
      </c>
      <c r="C49" s="17">
        <v>42309</v>
      </c>
      <c r="D49" s="11">
        <v>3653</v>
      </c>
      <c r="E49" s="18">
        <v>0.49327851646627108</v>
      </c>
      <c r="F49" s="18">
        <f>($E49)*((1-(1/(1+discount_rate!$C$3))^365)/(1-(1/(1+discount_rate!$C$3))^($D49)))</f>
        <v>6.9228507682943391E-2</v>
      </c>
    </row>
    <row r="50" spans="1:6" x14ac:dyDescent="0.35">
      <c r="A50" s="3" t="s">
        <v>156</v>
      </c>
      <c r="B50" s="7" t="s">
        <v>47</v>
      </c>
      <c r="C50" s="17">
        <v>42826</v>
      </c>
      <c r="D50" s="11">
        <v>5479</v>
      </c>
      <c r="E50" s="18">
        <v>1.674907568265847</v>
      </c>
      <c r="F50" s="18">
        <f>($E50)*((1-(1/(1+discount_rate!$C$3))^365)/(1-(1/(1+discount_rate!$C$3))^($D50)))</f>
        <v>0.18572861140177019</v>
      </c>
    </row>
    <row r="51" spans="1:6" x14ac:dyDescent="0.35">
      <c r="A51" s="3" t="s">
        <v>156</v>
      </c>
      <c r="B51" s="52" t="s">
        <v>137</v>
      </c>
      <c r="C51" s="17">
        <v>42826</v>
      </c>
      <c r="D51" s="11">
        <v>5843</v>
      </c>
      <c r="E51" s="18">
        <v>0.85527194975277299</v>
      </c>
      <c r="F51" s="18">
        <f>($E51)*((1-(1/(1+discount_rate!$C$3))^365)/(1-(1/(1+discount_rate!$C$3))^($D51)))</f>
        <v>9.1850678821313037E-2</v>
      </c>
    </row>
    <row r="52" spans="1:6" x14ac:dyDescent="0.35">
      <c r="A52" s="3" t="s">
        <v>157</v>
      </c>
      <c r="B52" s="52" t="s">
        <v>47</v>
      </c>
      <c r="C52" s="46">
        <v>44136</v>
      </c>
      <c r="D52" s="47">
        <v>7327</v>
      </c>
      <c r="E52" s="44">
        <v>0.32123116071151059</v>
      </c>
      <c r="F52" s="18">
        <f>($E52)*((1-(1/(1+discount_rate!$C$3))^365)/(1-(1/(1+discount_rate!$C$3))^($D52)))</f>
        <v>3.1219909410110092E-2</v>
      </c>
    </row>
    <row r="53" spans="1:6" x14ac:dyDescent="0.35">
      <c r="A53" s="3" t="s">
        <v>158</v>
      </c>
      <c r="B53" s="52" t="s">
        <v>47</v>
      </c>
      <c r="C53" s="46">
        <v>44287</v>
      </c>
      <c r="D53" s="47">
        <v>5479</v>
      </c>
      <c r="E53" s="44">
        <v>0.24907981886835576</v>
      </c>
      <c r="F53" s="18">
        <f>($E53)*((1-(1/(1+discount_rate!$C$3))^365)/(1-(1/(1+discount_rate!$C$3))^($D53)))</f>
        <v>2.7620180219569832E-2</v>
      </c>
    </row>
    <row r="54" spans="1:6" x14ac:dyDescent="0.35">
      <c r="A54" s="3" t="s">
        <v>159</v>
      </c>
      <c r="B54" s="52" t="s">
        <v>122</v>
      </c>
      <c r="C54" s="46">
        <v>40756</v>
      </c>
      <c r="D54" s="47">
        <v>3653</v>
      </c>
      <c r="E54" s="44">
        <v>522.66233862199533</v>
      </c>
      <c r="F54" s="18">
        <f>($E54)*((1-(1/(1+discount_rate!$C$3))^365)/(1-(1/(1+discount_rate!$C$3))^($D54)))</f>
        <v>73.352340548064504</v>
      </c>
    </row>
    <row r="55" spans="1:6" x14ac:dyDescent="0.35">
      <c r="A55" s="3" t="s">
        <v>160</v>
      </c>
      <c r="B55" s="52" t="s">
        <v>129</v>
      </c>
      <c r="C55" s="46">
        <v>40756</v>
      </c>
      <c r="D55" s="47">
        <v>5810</v>
      </c>
      <c r="E55" s="44">
        <v>0.45058222830891786</v>
      </c>
      <c r="F55" s="18">
        <f>($E55)*((1-(1/(1+discount_rate!$C$3))^365)/(1-(1/(1+discount_rate!$C$3))^($D55)))</f>
        <v>4.8523216120411668E-2</v>
      </c>
    </row>
    <row r="56" spans="1:6" x14ac:dyDescent="0.35">
      <c r="A56" s="3" t="s">
        <v>160</v>
      </c>
      <c r="B56" s="52" t="s">
        <v>47</v>
      </c>
      <c r="C56" s="46">
        <v>44378</v>
      </c>
      <c r="D56" s="47">
        <v>7306</v>
      </c>
      <c r="E56" s="44">
        <v>0.35552818487858423</v>
      </c>
      <c r="F56" s="18">
        <f>($E56)*((1-(1/(1+discount_rate!$C$3))^365)/(1-(1/(1+discount_rate!$C$3))^($D56)))</f>
        <v>3.4592506928999053E-2</v>
      </c>
    </row>
    <row r="57" spans="1:6" x14ac:dyDescent="0.35">
      <c r="A57" s="3" t="s">
        <v>161</v>
      </c>
      <c r="B57" s="52" t="s">
        <v>122</v>
      </c>
      <c r="C57" s="46">
        <v>40603</v>
      </c>
      <c r="D57" s="47">
        <v>9069</v>
      </c>
      <c r="E57" s="44">
        <v>3.6228766706109106</v>
      </c>
      <c r="F57" s="18">
        <f>($E57)*((1-(1/(1+discount_rate!$C$3))^365)/(1-(1/(1+discount_rate!$C$3))^($D57)))</f>
        <v>0.32663971786271179</v>
      </c>
    </row>
    <row r="58" spans="1:6" x14ac:dyDescent="0.35">
      <c r="A58" s="3" t="s">
        <v>161</v>
      </c>
      <c r="B58" s="52" t="s">
        <v>47</v>
      </c>
      <c r="C58" s="46">
        <v>43435</v>
      </c>
      <c r="D58" s="47">
        <v>8036</v>
      </c>
      <c r="E58" s="44">
        <v>6.9967875699862701</v>
      </c>
      <c r="F58" s="18">
        <f>($E58)*((1-(1/(1+discount_rate!$C$3))^365)/(1-(1/(1+discount_rate!$C$3))^($D58)))</f>
        <v>0.65674590529581656</v>
      </c>
    </row>
    <row r="59" spans="1:6" x14ac:dyDescent="0.35">
      <c r="A59" s="3" t="s">
        <v>161</v>
      </c>
      <c r="B59" s="52" t="s">
        <v>137</v>
      </c>
      <c r="C59" s="46">
        <v>45170</v>
      </c>
      <c r="D59" s="47">
        <v>8401</v>
      </c>
      <c r="E59" s="44">
        <v>3.1836029265735553</v>
      </c>
      <c r="F59" s="18">
        <f>($E59)*((1-(1/(1+discount_rate!$C$3))^365)/(1-(1/(1+discount_rate!$C$3))^($D59)))</f>
        <v>0.29423310009860026</v>
      </c>
    </row>
    <row r="60" spans="1:6" x14ac:dyDescent="0.35">
      <c r="A60" s="3" t="s">
        <v>162</v>
      </c>
      <c r="B60" s="52" t="s">
        <v>120</v>
      </c>
      <c r="C60" s="46">
        <v>43503</v>
      </c>
      <c r="D60" s="47">
        <v>5479</v>
      </c>
      <c r="E60" s="44">
        <v>0.30319709677118417</v>
      </c>
      <c r="F60" s="18">
        <f>($E60)*((1-(1/(1+discount_rate!$C$3))^365)/(1-(1/(1+discount_rate!$C$3))^($D60)))</f>
        <v>3.3621184136545787E-2</v>
      </c>
    </row>
    <row r="61" spans="1:6" x14ac:dyDescent="0.35">
      <c r="A61" s="3" t="s">
        <v>163</v>
      </c>
      <c r="B61" s="52" t="s">
        <v>137</v>
      </c>
      <c r="C61" s="46">
        <v>42339</v>
      </c>
      <c r="D61" s="47">
        <v>5479</v>
      </c>
      <c r="E61" s="44">
        <v>53.852526045389766</v>
      </c>
      <c r="F61" s="18">
        <f>($E61)*((1-(1/(1+discount_rate!$C$3))^365)/(1-(1/(1+discount_rate!$C$3))^($D61)))</f>
        <v>5.9716458820731528</v>
      </c>
    </row>
    <row r="62" spans="1:6" x14ac:dyDescent="0.35">
      <c r="A62" s="3" t="s">
        <v>163</v>
      </c>
      <c r="B62" s="52" t="s">
        <v>47</v>
      </c>
      <c r="C62" s="46">
        <v>43862</v>
      </c>
      <c r="D62" s="47">
        <v>5479</v>
      </c>
      <c r="E62" s="44">
        <v>17.545106833341041</v>
      </c>
      <c r="F62" s="18">
        <f>($E62)*((1-(1/(1+discount_rate!$C$3))^365)/(1-(1/(1+discount_rate!$C$3))^($D62)))</f>
        <v>1.945557110608817</v>
      </c>
    </row>
    <row r="63" spans="1:6" x14ac:dyDescent="0.35">
      <c r="A63" s="3" t="s">
        <v>164</v>
      </c>
      <c r="B63" s="52" t="s">
        <v>129</v>
      </c>
      <c r="C63" s="46">
        <v>42217</v>
      </c>
      <c r="D63" s="47">
        <v>4778</v>
      </c>
      <c r="E63" s="44">
        <v>0.22778700202235352</v>
      </c>
      <c r="F63" s="18">
        <f>($E63)*((1-(1/(1+discount_rate!$C$3))^365)/(1-(1/(1+discount_rate!$C$3))^($D63)))</f>
        <v>2.7179111471729956E-2</v>
      </c>
    </row>
    <row r="64" spans="1:6" x14ac:dyDescent="0.35">
      <c r="A64" s="3" t="s">
        <v>165</v>
      </c>
      <c r="B64" s="52" t="s">
        <v>122</v>
      </c>
      <c r="C64" s="46">
        <v>41325</v>
      </c>
      <c r="D64" s="47">
        <v>7306</v>
      </c>
      <c r="E64" s="44">
        <v>0.4029784003577408</v>
      </c>
      <c r="F64" s="18">
        <f>($E64)*((1-(1/(1+discount_rate!$C$3))^365)/(1-(1/(1+discount_rate!$C$3))^($D64)))</f>
        <v>3.9209361450127329E-2</v>
      </c>
    </row>
    <row r="65" spans="1:6" x14ac:dyDescent="0.35">
      <c r="A65" s="3" t="s">
        <v>165</v>
      </c>
      <c r="B65" s="52" t="s">
        <v>47</v>
      </c>
      <c r="C65" s="46">
        <v>44256</v>
      </c>
      <c r="D65" s="47">
        <v>7305</v>
      </c>
      <c r="E65" s="44">
        <v>0.21520853532512199</v>
      </c>
      <c r="F65" s="18">
        <f>($E65)*((1-(1/(1+discount_rate!$C$3))^365)/(1-(1/(1+discount_rate!$C$3))^($D65)))</f>
        <v>2.0940694927816441E-2</v>
      </c>
    </row>
    <row r="66" spans="1:6" x14ac:dyDescent="0.35">
      <c r="A66" s="3" t="s">
        <v>166</v>
      </c>
      <c r="B66" s="52" t="s">
        <v>125</v>
      </c>
      <c r="C66" s="46">
        <v>42795</v>
      </c>
      <c r="D66" s="47">
        <v>4383</v>
      </c>
      <c r="E66" s="44">
        <v>0.90269910476459114</v>
      </c>
      <c r="F66" s="18">
        <f>($E66)*((1-(1/(1+discount_rate!$C$3))^365)/(1-(1/(1+discount_rate!$C$3))^($D66)))</f>
        <v>0.11318344123101626</v>
      </c>
    </row>
    <row r="67" spans="1:6" x14ac:dyDescent="0.35">
      <c r="A67" s="3" t="s">
        <v>167</v>
      </c>
      <c r="B67" s="52" t="s">
        <v>47</v>
      </c>
      <c r="C67" s="46">
        <v>42979</v>
      </c>
      <c r="D67" s="47">
        <v>7305</v>
      </c>
      <c r="E67" s="44">
        <v>0.30161389997397031</v>
      </c>
      <c r="F67" s="18">
        <f>($E67)*((1-(1/(1+discount_rate!$C$3))^365)/(1-(1/(1+discount_rate!$C$3))^($D67)))</f>
        <v>2.9348300037459377E-2</v>
      </c>
    </row>
    <row r="68" spans="1:6" x14ac:dyDescent="0.35">
      <c r="A68" s="3" t="s">
        <v>169</v>
      </c>
      <c r="B68" s="52" t="s">
        <v>47</v>
      </c>
      <c r="C68" s="46">
        <v>45778</v>
      </c>
      <c r="D68" s="47">
        <v>5479</v>
      </c>
      <c r="E68" s="44">
        <v>988.04769127990517</v>
      </c>
      <c r="F68" s="18">
        <f>($E68)*((1-(1/(1+discount_rate!$C$3))^365)/(1-(1/(1+discount_rate!$C$3))^($D68)))</f>
        <v>109.56349423517237</v>
      </c>
    </row>
    <row r="69" spans="1:6" x14ac:dyDescent="0.35">
      <c r="B69" s="52"/>
      <c r="C69" s="46"/>
      <c r="D69" s="47"/>
      <c r="E69" s="44"/>
      <c r="F69" s="44"/>
    </row>
    <row r="70" spans="1:6" x14ac:dyDescent="0.35">
      <c r="B70" s="52"/>
      <c r="C70" s="46"/>
      <c r="D70" s="47"/>
      <c r="E70" s="44"/>
      <c r="F70" s="44"/>
    </row>
    <row r="71" spans="1:6" x14ac:dyDescent="0.35">
      <c r="B71" s="52"/>
      <c r="C71" s="46"/>
      <c r="D71" s="47"/>
      <c r="E71" s="44"/>
      <c r="F71" s="44"/>
    </row>
    <row r="72" spans="1:6" x14ac:dyDescent="0.35">
      <c r="B72" s="52"/>
      <c r="C72" s="46"/>
      <c r="D72" s="47"/>
      <c r="E72" s="44"/>
      <c r="F72" s="44"/>
    </row>
    <row r="73" spans="1:6" x14ac:dyDescent="0.35">
      <c r="B73" s="52"/>
      <c r="C73" s="46"/>
      <c r="D73" s="47"/>
      <c r="E73" s="44"/>
      <c r="F73" s="44"/>
    </row>
    <row r="74" spans="1:6" x14ac:dyDescent="0.35">
      <c r="B74" s="52"/>
      <c r="C74" s="46"/>
      <c r="D74" s="47"/>
      <c r="E74" s="44"/>
      <c r="F74" s="44"/>
    </row>
  </sheetData>
  <sheetProtection algorithmName="SHA-512" hashValue="iiNhCU6wkj34vottecPGOEdY5WVVqgKx68dqqhLHfMDu9oxOH0Wlp/6OB6SogJ61zuReKzc95GJsZ7o0rLN1hg==" saltValue="ninSNhIH5wM7yBd6vIsn8w==" spinCount="100000" sheet="1" objects="1" scenarios="1"/>
  <pageMargins left="0.7" right="0.7" top="0.75" bottom="0.75" header="0.3" footer="0.3"/>
  <headerFooter>
    <oddHeader>&amp;C&amp;"Calibri"&amp;12&amp;KFF0000 OFFICIAL&amp;1#_x000D_</oddHeader>
    <oddFooter>&amp;C_x000D_&amp;1#&amp;"Calibri"&amp;12&amp;KFF0000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12A608CC66EF46A94C5406789A67A5" ma:contentTypeVersion="18" ma:contentTypeDescription="Create a new document." ma:contentTypeScope="" ma:versionID="3a078de9c9b03f59240ca55cbe90b486">
  <xsd:schema xmlns:xsd="http://www.w3.org/2001/XMLSchema" xmlns:xs="http://www.w3.org/2001/XMLSchema" xmlns:p="http://schemas.microsoft.com/office/2006/metadata/properties" xmlns:ns2="dd7e4107-340f-49bc-b242-932585323802" xmlns:ns3="aaf5b1b8-7fa3-4132-a2ec-fb8a46b60ebe" targetNamespace="http://schemas.microsoft.com/office/2006/metadata/properties" ma:root="true" ma:fieldsID="ce216a7529cd69a7ec696712f6e60c80" ns2:_="" ns3:_="">
    <xsd:import namespace="dd7e4107-340f-49bc-b242-932585323802"/>
    <xsd:import namespace="aaf5b1b8-7fa3-4132-a2ec-fb8a46b60eb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ServiceSearchProperties" minOccurs="0"/>
                <xsd:element ref="ns2:MediaServiceObjectDetectorVersion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7e4107-340f-49bc-b242-9325853238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8fe8815-ddc4-4b7c-be07-fec6d2f953c7"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af5b1b8-7fa3-4132-a2ec-fb8a46b60eb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90b73f39-9b92-4bc0-bfc8-2ada248a5604}" ma:internalName="TaxCatchAll" ma:showField="CatchAllData" ma:web="aaf5b1b8-7fa3-4132-a2ec-fb8a46b60e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d7e4107-340f-49bc-b242-932585323802">
      <Terms xmlns="http://schemas.microsoft.com/office/infopath/2007/PartnerControls"/>
    </lcf76f155ced4ddcb4097134ff3c332f>
    <TaxCatchAll xmlns="aaf5b1b8-7fa3-4132-a2ec-fb8a46b60eb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7357BC-C9B0-40EA-8AC9-973B1CDC0E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7e4107-340f-49bc-b242-932585323802"/>
    <ds:schemaRef ds:uri="aaf5b1b8-7fa3-4132-a2ec-fb8a46b60e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CABAD93-A5DD-4D5B-81EE-955972B5B97F}">
  <ds:schemaRefs>
    <ds:schemaRef ds:uri="http://purl.org/dc/elements/1.1/"/>
    <ds:schemaRef ds:uri="http://www.w3.org/XML/1998/namespace"/>
    <ds:schemaRef ds:uri="http://schemas.openxmlformats.org/package/2006/metadata/core-properties"/>
    <ds:schemaRef ds:uri="http://purl.org/dc/dcmitype/"/>
    <ds:schemaRef ds:uri="http://schemas.microsoft.com/office/2006/metadata/properties"/>
    <ds:schemaRef ds:uri="http://schemas.microsoft.com/office/infopath/2007/PartnerControls"/>
    <ds:schemaRef ds:uri="http://schemas.microsoft.com/office/2006/documentManagement/types"/>
    <ds:schemaRef ds:uri="aaf5b1b8-7fa3-4132-a2ec-fb8a46b60ebe"/>
    <ds:schemaRef ds:uri="dd7e4107-340f-49bc-b242-932585323802"/>
    <ds:schemaRef ds:uri="http://purl.org/dc/terms/"/>
  </ds:schemaRefs>
</ds:datastoreItem>
</file>

<file path=customXml/itemProps3.xml><?xml version="1.0" encoding="utf-8"?>
<ds:datastoreItem xmlns:ds="http://schemas.openxmlformats.org/officeDocument/2006/customXml" ds:itemID="{01E5C931-85FD-484C-83B9-B31732B0599E}">
  <ds:schemaRefs>
    <ds:schemaRef ds:uri="http://schemas.microsoft.com/sharepoint/v3/contenttype/forms"/>
  </ds:schemaRefs>
</ds:datastoreItem>
</file>

<file path=docMetadata/LabelInfo.xml><?xml version="1.0" encoding="utf-8"?>
<clbl:labelList xmlns:clbl="http://schemas.microsoft.com/office/2020/mipLabelMetadata">
  <clbl:label id="{0dac7f39-d20c-4e71-8af3-71ee7e268a2b}" enabled="0" method="" siteId="{0dac7f39-d20c-4e71-8af3-71ee7e268a2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Introduction</vt:lpstr>
      <vt:lpstr>weight_thresholds</vt:lpstr>
      <vt:lpstr>discount_rate</vt:lpstr>
      <vt:lpstr>licence_dates</vt:lpstr>
      <vt:lpstr>aus_data</vt:lpstr>
      <vt:lpstr>exchange_rates</vt:lpstr>
      <vt:lpstr>cpi</vt:lpstr>
      <vt:lpstr>S1_benchmark_data</vt:lpstr>
      <vt:lpstr>S2_duration</vt:lpstr>
      <vt:lpstr>S3_currency</vt:lpstr>
      <vt:lpstr>S4_timing</vt:lpstr>
      <vt:lpstr>S5_time_trends</vt:lpstr>
      <vt:lpstr>S6_allocation_weights</vt:lpstr>
      <vt:lpstr>S6_cohort_data</vt:lpstr>
      <vt:lpstr>S6_single_price</vt:lpstr>
      <vt:lpstr>S7_fwd_valuations</vt:lpstr>
      <vt:lpstr>S8_expand_duration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Bell</dc:creator>
  <cp:keywords/>
  <dc:description/>
  <cp:lastModifiedBy>David Whytcross</cp:lastModifiedBy>
  <cp:revision/>
  <dcterms:created xsi:type="dcterms:W3CDTF">2025-05-05T03:52:21Z</dcterms:created>
  <dcterms:modified xsi:type="dcterms:W3CDTF">2025-12-15T22:45:28Z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0x0101009312A608CC66EF46A94C5406789A67A5</vt:lpwstr>
  </property>
  <property fmtid="{D5CDD505-2E9C-101B-9397-08002B2CF9AE}" pid="3" name="MediaServiceImageTags">
    <vt:lpwstr/>
  </property>
  <property fmtid="{D5CDD505-2E9C-101B-9397-08002B2CF9AE}" pid="4" name="MSIP_Label_aeb57847-2996-43f6-9ac9-aca8e5487221_Enabled">
    <vt:lpwstr>true</vt:lpwstr>
  </property>
  <property fmtid="{D5CDD505-2E9C-101B-9397-08002B2CF9AE}" pid="5" name="MSIP_Label_aeb57847-2996-43f6-9ac9-aca8e5487221_SetDate">
    <vt:lpwstr>2025-09-08T04:12:54Z</vt:lpwstr>
  </property>
  <property fmtid="{D5CDD505-2E9C-101B-9397-08002B2CF9AE}" pid="6" name="MSIP_Label_aeb57847-2996-43f6-9ac9-aca8e5487221_Method">
    <vt:lpwstr>Privileged</vt:lpwstr>
  </property>
  <property fmtid="{D5CDD505-2E9C-101B-9397-08002B2CF9AE}" pid="7" name="MSIP_Label_aeb57847-2996-43f6-9ac9-aca8e5487221_Name">
    <vt:lpwstr>90fb82dc-5319-427a-bd3a-0b26e5d5e425</vt:lpwstr>
  </property>
  <property fmtid="{D5CDD505-2E9C-101B-9397-08002B2CF9AE}" pid="8" name="MSIP_Label_aeb57847-2996-43f6-9ac9-aca8e5487221_SiteId">
    <vt:lpwstr>0dac7f39-d20c-4e71-8af3-71ee7e268a2b</vt:lpwstr>
  </property>
  <property fmtid="{D5CDD505-2E9C-101B-9397-08002B2CF9AE}" pid="9" name="MSIP_Label_aeb57847-2996-43f6-9ac9-aca8e5487221_ActionId">
    <vt:lpwstr>683f7464-1d94-41d9-9a68-e2c8341275ae</vt:lpwstr>
  </property>
  <property fmtid="{D5CDD505-2E9C-101B-9397-08002B2CF9AE}" pid="10" name="MSIP_Label_aeb57847-2996-43f6-9ac9-aca8e5487221_ContentBits">
    <vt:lpwstr>3</vt:lpwstr>
  </property>
  <property fmtid="{D5CDD505-2E9C-101B-9397-08002B2CF9AE}" pid="11" name="MSIP_Label_aeb57847-2996-43f6-9ac9-aca8e5487221_Tag">
    <vt:lpwstr>10, 0, 1, 1</vt:lpwstr>
  </property>
</Properties>
</file>