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always"/>
  <mc:AlternateContent xmlns:mc="http://schemas.openxmlformats.org/markup-compatibility/2006">
    <mc:Choice Requires="x15">
      <x15ac:absPath xmlns:x15ac="http://schemas.microsoft.com/office/spreadsheetml/2010/11/ac" url="https://acmagovau-my.sharepoint.com/personal/david_whytcross_acma_gov_au/Documents/Downloads/OneDrive_1_16-12-2025/"/>
    </mc:Choice>
  </mc:AlternateContent>
  <xr:revisionPtr revIDLastSave="3918" documentId="8_{8A1DFF20-E612-4CB7-B712-C6ADFCAFDA0E}" xr6:coauthVersionLast="47" xr6:coauthVersionMax="47" xr10:uidLastSave="{4F72EC1E-D9A1-4FC0-B857-FD4B1C4F382E}"/>
  <bookViews>
    <workbookView xWindow="-110" yWindow="-110" windowWidth="22780" windowHeight="14660" xr2:uid="{AB036FE1-BDC2-4536-885C-9AAF515FDB55}"/>
  </bookViews>
  <sheets>
    <sheet name="Introduction" sheetId="70" r:id="rId1"/>
    <sheet name="weight_thresholds" sheetId="3" r:id="rId2"/>
    <sheet name="discount_rate" sheetId="4" r:id="rId3"/>
    <sheet name="licence_dates" sheetId="5" r:id="rId4"/>
    <sheet name="aus_data" sheetId="6" r:id="rId5"/>
    <sheet name="exchange_rates" sheetId="7" r:id="rId6"/>
    <sheet name="cpi" sheetId="73" r:id="rId7"/>
    <sheet name="S1_benchmark_data" sheetId="9" r:id="rId8"/>
    <sheet name="S2_duration" sheetId="18" r:id="rId9"/>
    <sheet name="S3_currency" sheetId="19" r:id="rId10"/>
    <sheet name="S4_timing" sheetId="20" r:id="rId11"/>
    <sheet name="S5_time_trends" sheetId="72" r:id="rId12"/>
    <sheet name="S6_allocation_weights" sheetId="11" r:id="rId13"/>
    <sheet name="S6_cohort_data" sheetId="71" r:id="rId14"/>
    <sheet name="S6_single_price" sheetId="75" r:id="rId15"/>
    <sheet name="S7_fwd_valuations" sheetId="58" r:id="rId16"/>
    <sheet name="S8_expand_duration" sheetId="59" r:id="rId17"/>
  </sheets>
  <definedNames>
    <definedName name="_xlnm._FilterDatabase" localSheetId="5" hidden="1">exchange_rates!$A$1:$K$48</definedName>
    <definedName name="_xlnm._FilterDatabase" localSheetId="7" hidden="1">S1_benchmark_data!$A$1:$J$48</definedName>
    <definedName name="_xlnm._FilterDatabase" localSheetId="12" hidden="1">S6_allocation_weights!$A$1:$G$50</definedName>
    <definedName name="_xlnm._FilterDatabase" localSheetId="13" hidden="1">S6_cohort_data!$A$1:$E$36</definedName>
    <definedName name="_xlnm._FilterDatabase" localSheetId="15" hidden="1">S7_fwd_valuations!$A$1:$E$1</definedName>
    <definedName name="_xlnm._FilterDatabase" localSheetId="16" hidden="1">S8_expand_duration!$A$1:$D$19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59" l="1"/>
  <c r="E2" i="59"/>
  <c r="B2" i="59"/>
  <c r="C2" i="59"/>
  <c r="D2" i="59"/>
  <c r="E2" i="58"/>
  <c r="C2" i="58"/>
  <c r="H14" i="75"/>
  <c r="H9" i="75"/>
  <c r="H4" i="75"/>
  <c r="H3" i="75"/>
  <c r="E7" i="75"/>
  <c r="D7" i="75"/>
  <c r="C7" i="75"/>
  <c r="C3" i="75"/>
  <c r="D3" i="75"/>
  <c r="E3" i="75"/>
  <c r="C4" i="75"/>
  <c r="D4" i="75"/>
  <c r="E4" i="75"/>
  <c r="C5" i="75"/>
  <c r="D5" i="75"/>
  <c r="E5" i="75"/>
  <c r="C6" i="75"/>
  <c r="D6" i="75"/>
  <c r="E6" i="75"/>
  <c r="D2" i="75"/>
  <c r="E2" i="75"/>
  <c r="C2" i="75"/>
  <c r="E2" i="72" a="1"/>
  <c r="E2" i="72" s="1"/>
  <c r="D2" i="72" a="1"/>
  <c r="D2" i="72" s="1"/>
  <c r="F3" i="20"/>
  <c r="F4" i="20"/>
  <c r="F5" i="20"/>
  <c r="F6" i="20"/>
  <c r="F7" i="20"/>
  <c r="F8" i="20"/>
  <c r="F9" i="20"/>
  <c r="F10" i="20"/>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2" i="20"/>
  <c r="D3" i="20"/>
  <c r="D4" i="20"/>
  <c r="D5" i="20"/>
  <c r="D6" i="20"/>
  <c r="D7" i="20"/>
  <c r="D8" i="20"/>
  <c r="D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C2" i="20"/>
  <c r="D2" i="20" s="1"/>
  <c r="C3" i="20"/>
  <c r="C4" i="20"/>
  <c r="C5" i="20"/>
  <c r="C6" i="20"/>
  <c r="C7" i="20"/>
  <c r="C8"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E3" i="19"/>
  <c r="E4" i="19"/>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2" i="19"/>
  <c r="F3" i="18"/>
  <c r="F4"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2" i="18"/>
  <c r="G2" i="9"/>
  <c r="G3" i="9"/>
  <c r="G4" i="9"/>
  <c r="G5" i="9"/>
  <c r="G6" i="9"/>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F2" i="9"/>
  <c r="F3" i="9"/>
  <c r="F4"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<sst xmlns="http://schemas.openxmlformats.org/spreadsheetml/2006/main" count="1340" uniqueCount="179">
  <si>
    <t>Worksheet</t>
  </si>
  <si>
    <t>Description</t>
  </si>
  <si>
    <t>weight_thresholds</t>
  </si>
  <si>
    <t>Provides the weight thresholds that determine whether a benchmark price should be included in a cohort (e.g. the weight for population density must be above 0.1 for a benchmark to be included in the population density cohort).</t>
  </si>
  <si>
    <t>discount_rate</t>
  </si>
  <si>
    <t>Provides the annual and daily weighted average cost of capital (WACC) rates used for valuation adjustments for different licence durations.</t>
  </si>
  <si>
    <t>licence_dates</t>
  </si>
  <si>
    <t>aus_data</t>
  </si>
  <si>
    <t>Provides Australian data for metrics so weighting ratios and currency conversions can be calculated.</t>
  </si>
  <si>
    <t>exchange_rates</t>
  </si>
  <si>
    <t>S1_benchmark_data</t>
  </si>
  <si>
    <t>S2_duration</t>
  </si>
  <si>
    <t>Benchmarking data is converted from full duration valuations to 365-day valuations using a flat annuity formula.</t>
  </si>
  <si>
    <t>S3_currency</t>
  </si>
  <si>
    <t>S4_timing</t>
  </si>
  <si>
    <t>S7_fwd_valuations</t>
  </si>
  <si>
    <t>S8_expand_duration</t>
  </si>
  <si>
    <t>weight</t>
  </si>
  <si>
    <t>threshold</t>
  </si>
  <si>
    <t>Real GDP per capita (US$)</t>
  </si>
  <si>
    <t>Population density</t>
  </si>
  <si>
    <t>discount_rate_type</t>
  </si>
  <si>
    <t>discount_rate_duration</t>
  </si>
  <si>
    <t>WACC</t>
  </si>
  <si>
    <t>annual</t>
  </si>
  <si>
    <t>daily</t>
  </si>
  <si>
    <t>band</t>
  </si>
  <si>
    <t>licence_start_date</t>
  </si>
  <si>
    <t>licence_end_date</t>
  </si>
  <si>
    <t>year</t>
  </si>
  <si>
    <t>metric</t>
  </si>
  <si>
    <t>source</t>
  </si>
  <si>
    <t>aus_value</t>
  </si>
  <si>
    <t>World Bank, "World Development Indicators". Series Code NY.GDP.PCAP.KD (GDP per capita (constant 2015 US$)).</t>
  </si>
  <si>
    <t>World Bank, "World Development Indicators". Series Code EN.POP.DNST (Population density (people per sq. km of land area)).</t>
  </si>
  <si>
    <t>Spot exchange rate</t>
  </si>
  <si>
    <t>World Bank, "World Development Indicators". Series Code PA.NUS.FCRF (Official exchange rate (LCU per US$, period average)).</t>
  </si>
  <si>
    <t>PPP exchange rate</t>
  </si>
  <si>
    <t>World Bank, "World Development Indicators". Series Code PA.NUS.PPP (PPP conversion factor, GDP (LCU per international $)).</t>
  </si>
  <si>
    <t>country</t>
  </si>
  <si>
    <t>spectrum_band</t>
  </si>
  <si>
    <t>allocation_year</t>
  </si>
  <si>
    <t>worldbank_PPP</t>
  </si>
  <si>
    <t>worldbank_PPP_AUD</t>
  </si>
  <si>
    <t>currency_used</t>
  </si>
  <si>
    <t>PPP_exchange_rate_used</t>
  </si>
  <si>
    <t>Year</t>
  </si>
  <si>
    <t>allocation_month</t>
  </si>
  <si>
    <t>duration_years</t>
  </si>
  <si>
    <t>duration_days</t>
  </si>
  <si>
    <t>price-MHz-pop_local</t>
  </si>
  <si>
    <t>365day_price-MHz-pop_local</t>
  </si>
  <si>
    <t>GDP_per_capita_value</t>
  </si>
  <si>
    <t>popdensity_value</t>
  </si>
  <si>
    <t>GDP_per_capita_weight</t>
  </si>
  <si>
    <t>popdensity_weight</t>
  </si>
  <si>
    <t>Median</t>
  </si>
  <si>
    <t>Geometric mean</t>
  </si>
  <si>
    <t>cohort_stat</t>
  </si>
  <si>
    <t>percentile</t>
  </si>
  <si>
    <t>minimum</t>
  </si>
  <si>
    <t>lower</t>
  </si>
  <si>
    <t>median</t>
  </si>
  <si>
    <t>upper</t>
  </si>
  <si>
    <t>maximum</t>
  </si>
  <si>
    <t>cpi_index_weighted_value</t>
  </si>
  <si>
    <t>Determining a single price point</t>
  </si>
  <si>
    <t>Yes</t>
  </si>
  <si>
    <t xml:space="preserve">Step 6C </t>
  </si>
  <si>
    <t>Does the chosen price align relevant policy considerations?</t>
  </si>
  <si>
    <t>pre-2018_median</t>
  </si>
  <si>
    <t>No</t>
  </si>
  <si>
    <t>365day_price-MHz-pop_AUD</t>
  </si>
  <si>
    <t>365day_price-MHz-pop_AUD_2025</t>
  </si>
  <si>
    <t>GDP_per_capita_cohort</t>
  </si>
  <si>
    <t>all_observations</t>
  </si>
  <si>
    <t>popdensity_cohort</t>
  </si>
  <si>
    <t>Aus_CPI_2025_base</t>
  </si>
  <si>
    <t>Outlines exchange rate data for each benchmark allocation. Conversions are based on allocation timing rather than timing of licence commencement. Exchange rate data is from the World Bank's "World Development Indicators". Adjustments have been made where source benchmarking data is not in the local currency.</t>
  </si>
  <si>
    <t>365-day valuations converted to Australian dollars using PPP exchange rate data.</t>
  </si>
  <si>
    <t>S5_time_trends</t>
  </si>
  <si>
    <t>S6_allocation_weights</t>
  </si>
  <si>
    <t>Provides benchmarking data for the two weighting parameter cohorts. Benchmarks are excluded from cohorts (see grey cells) where the weight is below the required threshold in the 'weight_thresholds' worksheet. Note that depending on the result of S5_time_trends, this worksheet may show a restricted sample.</t>
  </si>
  <si>
    <t>geometric mean</t>
  </si>
  <si>
    <t>n/a</t>
  </si>
  <si>
    <t xml:space="preserve">Provides summary statistics for the weighting parameter cohorts, including central estimates (median and geometric mean) and interquartile ranges. The process for determining a single price for this band grouping based on the summary statistics is outlined. </t>
  </si>
  <si>
    <t>S6_cohort_data</t>
  </si>
  <si>
    <t>S6_single_price</t>
  </si>
  <si>
    <t>Provides the start and end dates for licence renewals based on our preferred views on licence duration.</t>
  </si>
  <si>
    <t>Mann-Whitney_
p-value</t>
  </si>
  <si>
    <t>statistical_
significance</t>
  </si>
  <si>
    <t>Single-year price ($/MHz/Pop)</t>
  </si>
  <si>
    <t>worldbank_spot</t>
  </si>
  <si>
    <t>worldbank_spot_AUD</t>
  </si>
  <si>
    <t>spot_PPP_ratio_AUD</t>
  </si>
  <si>
    <t>What is the value?</t>
  </si>
  <si>
    <t>365day_price-MHz-pop_2025</t>
  </si>
  <si>
    <t>365day_price-MHz-pop_startdate</t>
  </si>
  <si>
    <t>fullduration_price-MHz-pop_startdate</t>
  </si>
  <si>
    <t>cpi</t>
  </si>
  <si>
    <t>365-day AUD valuations carried forward from the allocation timing to 2025 by dividing the applicable CPI value.</t>
  </si>
  <si>
    <t xml:space="preserve">Provides basic weighting data for each benchmark. Worksheet includes the actual values used for weighting (column titles ending with '_value') and the calculated weights (ending with '_weight'). The weights are the ratio of the weighting value to the Australian value in that year (the formula to calculate this changes depending on which value is higher out of Australia and the applicable country). Note that weighting data is included for all benchmarks, even if the time trend analysis in the previous step indicated the sample should be restricted to 2018 onwards. </t>
  </si>
  <si>
    <t>total_revenue_local</t>
  </si>
  <si>
    <t>2018-onwards_median</t>
  </si>
  <si>
    <t>spot_exchange_rate_used</t>
  </si>
  <si>
    <t>Provides the median values for the pre-2018 sample and the sample from 2018 onwards, along with the p-value resulting from the Mann-Whitney U Test comparing these benchmarks. It also indicates whether the p-value is statistically significant at the 5% level, and whether the sample should be restricted to awards from 2018 onwards for subsequent steps. The medians for the different time periods are provided for reference.</t>
  </si>
  <si>
    <t xml:space="preserve">The value(s) from the previous worksheet are expanded to full licence duration using the flat annuity formula, to reach a single $/MHz/pop price for each frequency band. </t>
  </si>
  <si>
    <t>restrict_sample_2018-onwards</t>
  </si>
  <si>
    <t>popdensity_cohort_AUD_ 2025</t>
  </si>
  <si>
    <t>GDP_per_capita_cohort_AUD_2025</t>
  </si>
  <si>
    <t>annual_fees_included</t>
  </si>
  <si>
    <t>deferred_payments_included</t>
  </si>
  <si>
    <t>Provides CPI figures with a 2025 base, where the figure for each year is the average of the four quarterly figures for that calendar year. Reserve Bank of Australia (RBA) inflation forecasts have been used to carry forward the index to December 2027. For later years, a 2% annual inflation rate has been applied, consistent with the lower bound of the RBA’s target range.</t>
  </si>
  <si>
    <t>annual_Aus_CPI_Q4_avg</t>
  </si>
  <si>
    <t>3.4 GHz</t>
  </si>
  <si>
    <t>no</t>
  </si>
  <si>
    <t>Argentina</t>
  </si>
  <si>
    <t>3.5 GHz</t>
  </si>
  <si>
    <t>USD</t>
  </si>
  <si>
    <t>Australia</t>
  </si>
  <si>
    <t>3.6 GHz</t>
  </si>
  <si>
    <t>local</t>
  </si>
  <si>
    <t>3.7 GHz</t>
  </si>
  <si>
    <t>Austria</t>
  </si>
  <si>
    <t>Belgium</t>
  </si>
  <si>
    <t>Bulgaria</t>
  </si>
  <si>
    <t>Canada</t>
  </si>
  <si>
    <t>3.8 GHz</t>
  </si>
  <si>
    <t>Chile</t>
  </si>
  <si>
    <t>3500 MHz (5G)</t>
  </si>
  <si>
    <t>Colombia</t>
  </si>
  <si>
    <t>Croatia</t>
  </si>
  <si>
    <t>HRK</t>
  </si>
  <si>
    <t>Czechia</t>
  </si>
  <si>
    <t>3700 MHz</t>
  </si>
  <si>
    <t>Estonia</t>
  </si>
  <si>
    <t>Finland</t>
  </si>
  <si>
    <t>France</t>
  </si>
  <si>
    <t>Germany</t>
  </si>
  <si>
    <t>Greece</t>
  </si>
  <si>
    <t>Hong Kong</t>
  </si>
  <si>
    <t>Hungary</t>
  </si>
  <si>
    <t>Ireland</t>
  </si>
  <si>
    <t>Italy</t>
  </si>
  <si>
    <t>Latvia</t>
  </si>
  <si>
    <t>Lithuania</t>
  </si>
  <si>
    <t>Luxembourg</t>
  </si>
  <si>
    <t>Moldova</t>
  </si>
  <si>
    <t>EUR</t>
  </si>
  <si>
    <t>Netherlands</t>
  </si>
  <si>
    <t>Nigeria</t>
  </si>
  <si>
    <t>Norway</t>
  </si>
  <si>
    <t>Poland</t>
  </si>
  <si>
    <t>Portugal</t>
  </si>
  <si>
    <t>Singapore</t>
  </si>
  <si>
    <t>Slovakia</t>
  </si>
  <si>
    <t>Slovenia</t>
  </si>
  <si>
    <t>South Korea</t>
  </si>
  <si>
    <t>Spain</t>
  </si>
  <si>
    <t>3500 MHz</t>
  </si>
  <si>
    <t>Sweden</t>
  </si>
  <si>
    <t>Switzerland</t>
  </si>
  <si>
    <t>United Kingdom</t>
  </si>
  <si>
    <t>United States</t>
  </si>
  <si>
    <t>3.45 GHz</t>
  </si>
  <si>
    <t>Uruguay</t>
  </si>
  <si>
    <t/>
  </si>
  <si>
    <t>The basic data for each benchmark. It includes allocation, timing and price details for each benchmark. Benchmark data may include the impact of annual fees or deferred payments related to the acquisition of spectrum in these awards. The 'annual_fees_included' and 'deferred_payments_included' columns indicates whether total revenue and the per MHz per pop price for each award have been amended to account for annual fees or deferred payment structures - in these cases, series of payments have been discounted so that the benchmark prices reflect the net present value of the cost of the spectrum.</t>
  </si>
  <si>
    <t>The selected value from the previous worksheet is carried forward to the start date of renewed licences on a per-band basis, by applying an annual CPI growth rate of 2% on a daily basis from the end of the RBA forecast period to the start date of new licences.</t>
  </si>
  <si>
    <r>
      <t xml:space="preserve">World Bank, "World Development Indicators". Series Code NY.GDP.PCAP.KD (GDP per capita (constant 2015 US$)).
</t>
    </r>
    <r>
      <rPr>
        <i/>
        <sz val="11"/>
        <color theme="1"/>
        <rFont val="Calibri"/>
        <family val="2"/>
      </rPr>
      <t>Extended the data series using the same value as in 2024, as it is only used for comparative purposes with Australia.</t>
    </r>
  </si>
  <si>
    <r>
      <t xml:space="preserve">World Bank, "World Development Indicators". Series Code EN.POP.DNST (Population density (people per sq. km of land area)).
</t>
    </r>
    <r>
      <rPr>
        <i/>
        <sz val="11"/>
        <color theme="1"/>
        <rFont val="Calibri"/>
        <family val="2"/>
      </rPr>
      <t>Value implied based on growth between 2023 and 2024 in Series Code SP.POP.TOTL (Population, total).</t>
    </r>
  </si>
  <si>
    <r>
      <t xml:space="preserve">World Bank, "World Development Indicators". Series Code EN.POP.DNST (Population density (people per sq. km of land area)).
</t>
    </r>
    <r>
      <rPr>
        <i/>
        <sz val="11"/>
        <color theme="1"/>
        <rFont val="Calibri"/>
        <family val="2"/>
      </rPr>
      <t>Extended the data series using the same value as in 2024, as it is only used for comparative purposes with Australia.</t>
    </r>
  </si>
  <si>
    <r>
      <t xml:space="preserve">World Bank, "World Development Indicators". Series Code PA.NUS.FCRF (Official exchange rate (LCU per US$, period average)).
</t>
    </r>
    <r>
      <rPr>
        <i/>
        <sz val="11"/>
        <color theme="1"/>
        <rFont val="Calibri"/>
        <family val="2"/>
      </rPr>
      <t>Extended the data series using the same value as in 2024, as it is only used for comparative purposes with Australia.</t>
    </r>
  </si>
  <si>
    <r>
      <t xml:space="preserve">World Bank, "World Development Indicators". Series Code PA.NUS.PPP (PPP conversion factor, GDP (LCU per international $)).
</t>
    </r>
    <r>
      <rPr>
        <i/>
        <sz val="11"/>
        <color theme="1"/>
        <rFont val="Calibri"/>
        <family val="2"/>
      </rPr>
      <t>Extended the data series using the same value as in 2024, as it is only used for comparative purposes with Australia.</t>
    </r>
  </si>
  <si>
    <t>Step 6A - calculate central estimates (CEs)</t>
  </si>
  <si>
    <t>Step 6B - cohort check</t>
  </si>
  <si>
    <t>Are both CEs in the population density and real GDP per capita interquartile ranges?</t>
  </si>
  <si>
    <t>Which CE is closest to that of the population density cohort CEs?</t>
  </si>
  <si>
    <t>CPI_index_value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</si>
</sst>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164" formatCode="0.000000%"/>
    <numFmt numFmtId="165" formatCode="0.000000"/>
    <numFmt numFmtId="166" formatCode="0.0"/>
    <numFmt numFmtId="167" formatCode="0.0000"/>
    <numFmt numFmtId="168" formatCode="mmm\ yyyy"/>
    <numFmt numFmtId="169" formatCode="yyyy"/>
    <numFmt numFmtId="170" formatCode="&quot;$&quot;#,##0.00"/>
    <numFmt numFmtId="171" formatCode="#,##0.000000"/>
    <numFmt numFmtId="172" formatCode="#,##0.0000_ ;[Red]\-#,##0.0000\ "/>
  </numFmts>
  <fonts count="18"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sz val="11"/>
      <color theme="1"/>
      <name val="Calibri"/>
      <family val="2"/>
    </font>
    <font>
      <b/>
      <sz val="11"/>
      <name val="Calibri"/>
      <family val="2"/>
    </font>
    <font>
      <sz val="11"/>
      <name val="Calibri"/>
      <family val="2"/>
    </font>
    <font>
      <sz val="11"/>
      <color rgb="FFFF0000"/>
      <name val="Calibri"/>
      <family val="2"/>
    </font>
    <font>
      <b/>
      <sz val="11"/>
      <color theme="1"/>
      <name val="Calibri"/>
      <family val="2"/>
    </font>
    <font>
      <sz val="11"/>
      <color theme="1"/>
      <name val="Calibri"/>
      <family val="2"/>
    </font>
    <font>
      <sz val="11"/>
      <color indexed="8"/>
      <name val="Aptos Narrow"/>
      <family val="2"/>
      <scheme val="minor"/>
    </font>
    <font>
      <sz val="8"/>
      <name val="Aptos Narrow"/>
      <family val="2"/>
      <scheme val="minor"/>
    </font>
    <font>
      <sz val="11"/>
      <color theme="1"/>
      <name val="Calibri"/>
      <family val="2"/>
    </font>
    <font>
      <sz val="11"/>
      <name val="Calibri"/>
      <family val="2"/>
    </font>
    <font>
      <i/>
      <sz val="11"/>
      <color theme="1"/>
      <name val="Calibri"/>
      <family val="2"/>
    </font>
    <font>
      <sz val="11"/>
      <color theme="1"/>
      <name val="Calibri"/>
      <family val="2"/>
    </font>
    <font>
      <b/>
      <sz val="11"/>
      <color theme="1"/>
      <name val="Calibri"/>
      <family val="2"/>
    </font>
    <font>
      <sz val="11"/>
      <name val="Calibri"/>
      <family val="2"/>
    </font>
  </fonts>
  <fills count="6">
    <fill>
      <patternFill patternType="none"/>
    </fill>
    <fill>
      <patternFill patternType="gray125"/>
    </fill>
    <fill>
      <patternFill patternType="solid">
        <fgColor theme="9"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s>
  <borders count="3">
    <border>
      <left/>
      <right/>
      <top/>
      <bottom/>
      <diagonal/>
    </border>
    <border>
      <left/>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s>
  <cellStyleXfs count="2">
    <xf numFmtId="0" fontId="0" fillId="0" borderId="0"/>
    <xf numFmtId="0" fontId="10" fillId="0" borderId="0"/>
  </cellStyleXfs>
  <cellXfs count="97">
    <xf numFmtId="0" fontId="0" fillId="0" borderId="0" xfId="0"/>
    <xf numFmtId="0" fontId="5" fillId="0" borderId="0" xfId="0" applyFont="1" applyAlignment="1">
      <alignment horizontal="left" vertical="center" wrapText="1"/>
    </xf>
    <xf numFmtId="0" fontId="8" fillId="0" borderId="0" xfId="0" applyFont="1" applyAlignment="1">
      <alignment horizontal="right" vertical="center" wrapText="1"/>
    </xf>
    <xf numFmtId="0" fontId="9" fillId="0" borderId="0" xfId="0" applyFont="1"/>
    <xf numFmtId="0" fontId="8" fillId="0" borderId="0" xfId="0" applyFont="1"/>
    <xf numFmtId="0" fontId="8" fillId="0" borderId="0" xfId="0" applyFont="1" applyAlignment="1">
      <alignment horizontal="right"/>
    </xf>
    <xf numFmtId="0" fontId="9" fillId="0" borderId="0" xfId="0" applyFont="1" applyAlignment="1">
      <alignment horizontal="right"/>
    </xf>
    <xf numFmtId="164" fontId="9" fillId="0" borderId="0" xfId="0" applyNumberFormat="1" applyFont="1" applyAlignment="1">
      <alignment horizontal="right"/>
    </xf>
    <xf numFmtId="0" fontId="8" fillId="0" borderId="0" xfId="0" applyFont="1" applyAlignment="1">
      <alignment vertical="center" wrapText="1"/>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167" fontId="9" fillId="0" borderId="0" xfId="0" applyNumberFormat="1" applyFont="1"/>
    <xf numFmtId="0" fontId="5" fillId="0" borderId="0" xfId="0" applyFont="1" applyAlignment="1">
      <alignment horizontal="right" vertical="center" wrapText="1"/>
    </xf>
    <xf numFmtId="0" fontId="9" fillId="0" borderId="0" xfId="0" applyFont="1" applyAlignment="1">
      <alignment vertical="center"/>
    </xf>
    <xf numFmtId="0" fontId="6" fillId="0" borderId="0" xfId="0" applyFont="1" applyAlignment="1">
      <alignment horizontal="left"/>
    </xf>
    <xf numFmtId="0" fontId="9" fillId="0" borderId="0" xfId="0" applyFont="1" applyAlignment="1">
      <alignment horizontal="left"/>
    </xf>
    <xf numFmtId="0" fontId="5" fillId="4" borderId="2" xfId="0" applyFont="1" applyFill="1" applyBorder="1" applyAlignment="1">
      <alignment horizontal="left" wrapText="1"/>
    </xf>
    <xf numFmtId="0" fontId="5" fillId="4" borderId="2" xfId="0" applyFont="1" applyFill="1" applyBorder="1" applyAlignment="1">
      <alignment wrapText="1"/>
    </xf>
    <xf numFmtId="0" fontId="6" fillId="3" borderId="2" xfId="0" applyFont="1" applyFill="1" applyBorder="1" applyAlignment="1">
      <alignment horizontal="left" vertical="center" wrapText="1"/>
    </xf>
    <xf numFmtId="0" fontId="6" fillId="0" borderId="2" xfId="0" applyFont="1" applyBorder="1" applyAlignment="1">
      <alignment vertical="center" wrapText="1"/>
    </xf>
    <xf numFmtId="0" fontId="6" fillId="5" borderId="2" xfId="0" applyFont="1" applyFill="1" applyBorder="1" applyAlignment="1">
      <alignment horizontal="left" vertical="center" wrapText="1"/>
    </xf>
    <xf numFmtId="0" fontId="6" fillId="0" borderId="0" xfId="0" applyFont="1" applyAlignment="1">
      <alignment horizontal="right"/>
    </xf>
    <xf numFmtId="0" fontId="8" fillId="0" borderId="0" xfId="0" applyFont="1" applyAlignment="1">
      <alignment horizontal="center" vertical="center"/>
    </xf>
    <xf numFmtId="169" fontId="9" fillId="0" borderId="0" xfId="0" applyNumberFormat="1" applyFont="1" applyAlignment="1">
      <alignment horizontal="right"/>
    </xf>
    <xf numFmtId="0" fontId="0" fillId="0" borderId="0" xfId="0" applyAlignment="1">
      <alignment horizontal="right"/>
    </xf>
    <xf numFmtId="167" fontId="6" fillId="0" borderId="0" xfId="0" applyNumberFormat="1" applyFont="1"/>
    <xf numFmtId="0" fontId="8" fillId="2" borderId="0" xfId="0" applyFont="1" applyFill="1" applyAlignment="1">
      <alignment horizontal="right" vertical="center" wrapText="1"/>
    </xf>
    <xf numFmtId="0" fontId="7" fillId="0" borderId="0" xfId="0" applyFont="1"/>
    <xf numFmtId="168" fontId="8" fillId="0" borderId="0" xfId="0" applyNumberFormat="1" applyFont="1" applyAlignment="1">
      <alignment horizontal="right" vertical="center" wrapText="1"/>
    </xf>
    <xf numFmtId="14" fontId="8" fillId="0" borderId="0" xfId="0" applyNumberFormat="1" applyFont="1" applyAlignment="1">
      <alignment horizontal="right" vertical="center" wrapText="1"/>
    </xf>
    <xf numFmtId="0" fontId="6" fillId="0" borderId="0" xfId="0" applyFont="1"/>
    <xf numFmtId="169" fontId="6" fillId="0" borderId="0" xfId="0" applyNumberFormat="1" applyFont="1" applyAlignment="1">
      <alignment horizontal="right"/>
    </xf>
    <xf numFmtId="0" fontId="12" fillId="0" borderId="0" xfId="0" applyFont="1"/>
    <xf numFmtId="169" fontId="12" fillId="0" borderId="0" xfId="0" applyNumberFormat="1" applyFont="1" applyAlignment="1">
      <alignment horizontal="right"/>
    </xf>
    <xf numFmtId="167" fontId="12" fillId="0" borderId="0" xfId="0" applyNumberFormat="1" applyFont="1" applyAlignment="1">
      <alignment horizontal="right"/>
    </xf>
    <xf numFmtId="167" fontId="13" fillId="0" borderId="0" xfId="0" applyNumberFormat="1" applyFont="1" applyAlignment="1">
      <alignment horizontal="right"/>
    </xf>
    <xf numFmtId="0" fontId="13" fillId="0" borderId="0" xfId="0" applyFont="1" applyAlignment="1">
      <alignment horizontal="right"/>
    </xf>
    <xf numFmtId="167" fontId="4" fillId="0" borderId="0" xfId="0" applyNumberFormat="1" applyFont="1"/>
    <xf numFmtId="0" fontId="4" fillId="0" borderId="0" xfId="0" applyFont="1"/>
    <xf numFmtId="0" fontId="4" fillId="0" borderId="0" xfId="0" applyFont="1" applyAlignment="1">
      <alignment vertical="center"/>
    </xf>
    <xf numFmtId="0" fontId="9" fillId="0" borderId="0" xfId="0" applyFont="1" applyAlignment="1">
      <alignment wrapText="1"/>
    </xf>
    <xf numFmtId="167" fontId="7" fillId="0" borderId="0" xfId="0" applyNumberFormat="1" applyFont="1"/>
    <xf numFmtId="0" fontId="3" fillId="0" borderId="0" xfId="0" applyFont="1"/>
    <xf numFmtId="0" fontId="3" fillId="0" borderId="0" xfId="0" applyFont="1" applyAlignment="1">
      <alignment horizontal="right"/>
    </xf>
    <xf numFmtId="0" fontId="0" fillId="0" borderId="0" xfId="0" applyAlignment="1">
      <alignment vertical="center"/>
    </xf>
    <xf numFmtId="167" fontId="3" fillId="0" borderId="0" xfId="0" applyNumberFormat="1" applyFont="1" applyAlignment="1">
      <alignment horizontal="right"/>
    </xf>
    <xf numFmtId="167" fontId="6" fillId="0" borderId="0" xfId="0" applyNumberFormat="1" applyFont="1" applyAlignment="1">
      <alignment horizontal="right"/>
    </xf>
    <xf numFmtId="167" fontId="3" fillId="0" borderId="0" xfId="0" applyNumberFormat="1" applyFont="1"/>
    <xf numFmtId="167" fontId="15" fillId="0" borderId="0" xfId="0" applyNumberFormat="1" applyFont="1" applyAlignment="1">
      <alignment horizontal="right"/>
    </xf>
    <xf numFmtId="0" fontId="15" fillId="0" borderId="0" xfId="0" applyFont="1" applyAlignment="1">
      <alignment vertical="center"/>
    </xf>
    <xf numFmtId="0" fontId="16" fillId="0" borderId="0" xfId="0" applyFont="1" applyAlignment="1">
      <alignment horizontal="right" vertical="center" wrapText="1"/>
    </xf>
    <xf numFmtId="167" fontId="15" fillId="0" borderId="0" xfId="0" applyNumberFormat="1" applyFont="1" applyAlignment="1">
      <alignment vertical="center"/>
    </xf>
    <xf numFmtId="0" fontId="15" fillId="0" borderId="0" xfId="0" applyFont="1" applyAlignment="1">
      <alignment horizontal="right" vertical="center"/>
    </xf>
    <xf numFmtId="167" fontId="15" fillId="0" borderId="0" xfId="0" applyNumberFormat="1" applyFont="1" applyAlignment="1">
      <alignment horizontal="right" vertical="center"/>
    </xf>
    <xf numFmtId="0" fontId="4" fillId="0" borderId="0" xfId="0" applyFont="1" applyAlignment="1">
      <alignment horizontal="center"/>
    </xf>
    <xf numFmtId="0" fontId="7" fillId="0" borderId="0" xfId="0" applyFont="1" applyAlignment="1">
      <alignment horizontal="center"/>
    </xf>
    <xf numFmtId="14" fontId="3" fillId="0" borderId="0" xfId="0" applyNumberFormat="1" applyFont="1"/>
    <xf numFmtId="3" fontId="3" fillId="0" borderId="0" xfId="0" applyNumberFormat="1" applyFont="1"/>
    <xf numFmtId="0" fontId="2" fillId="0" borderId="0" xfId="0" applyFont="1" applyAlignment="1">
      <alignment horizontal="center" vertical="center"/>
    </xf>
    <xf numFmtId="0" fontId="2" fillId="0" borderId="0" xfId="0" applyFont="1" applyAlignment="1">
      <alignment horizontal="left" vertical="center"/>
    </xf>
    <xf numFmtId="8" fontId="2" fillId="0" borderId="0" xfId="0" applyNumberFormat="1" applyFont="1" applyAlignment="1">
      <alignment horizontal="right" vertical="center" wrapText="1"/>
    </xf>
    <xf numFmtId="0" fontId="2" fillId="0" borderId="0" xfId="0" applyFont="1" applyAlignment="1">
      <alignment horizontal="left" vertical="center" wrapText="1"/>
    </xf>
    <xf numFmtId="171" fontId="2" fillId="0" borderId="0" xfId="0" applyNumberFormat="1" applyFont="1" applyAlignment="1">
      <alignment horizontal="right" vertical="center"/>
    </xf>
    <xf numFmtId="165"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right"/>
    </xf>
    <xf numFmtId="168" fontId="2" fillId="0" borderId="0" xfId="0" applyNumberFormat="1" applyFont="1"/>
    <xf numFmtId="14" fontId="2" fillId="0" borderId="0" xfId="0" applyNumberFormat="1" applyFont="1"/>
    <xf numFmtId="166" fontId="2" fillId="0" borderId="0" xfId="0" applyNumberFormat="1" applyFont="1"/>
    <xf numFmtId="3" fontId="2" fillId="0" borderId="0" xfId="0" applyNumberFormat="1" applyFont="1"/>
    <xf numFmtId="167" fontId="2" fillId="0" borderId="0" xfId="0" applyNumberFormat="1" applyFont="1"/>
    <xf numFmtId="167" fontId="2" fillId="0" borderId="0" xfId="0" applyNumberFormat="1" applyFont="1" applyAlignment="1">
      <alignment horizontal="right"/>
    </xf>
    <xf numFmtId="0" fontId="2" fillId="0" borderId="0" xfId="0" applyFont="1" applyAlignment="1">
      <alignment vertical="center"/>
    </xf>
    <xf numFmtId="168" fontId="2" fillId="0" borderId="0" xfId="0" applyNumberFormat="1" applyFont="1" applyAlignment="1">
      <alignment vertical="center"/>
    </xf>
    <xf numFmtId="14" fontId="2" fillId="0" borderId="0" xfId="0" applyNumberFormat="1" applyFont="1" applyAlignment="1">
      <alignment vertical="center"/>
    </xf>
    <xf numFmtId="0" fontId="2" fillId="0" borderId="0" xfId="0" applyFont="1"/>
    <xf numFmtId="169" fontId="2" fillId="0" borderId="0" xfId="0" applyNumberFormat="1" applyFont="1"/>
    <xf numFmtId="170" fontId="2" fillId="0" borderId="0" xfId="0" applyNumberFormat="1" applyFont="1"/>
    <xf numFmtId="172" fontId="2" fillId="0" borderId="0" xfId="0" applyNumberFormat="1" applyFont="1"/>
    <xf numFmtId="0" fontId="6" fillId="0" borderId="0" xfId="0" applyFont="1" applyAlignment="1">
      <alignment horizontal="left" vertical="center" wrapText="1"/>
    </xf>
    <xf numFmtId="0" fontId="6" fillId="0" borderId="0" xfId="0" applyFont="1" applyAlignment="1">
      <alignment horizontal="right" vertical="center" wrapText="1"/>
    </xf>
    <xf numFmtId="167" fontId="2" fillId="0" borderId="0" xfId="0" applyNumberFormat="1" applyFont="1" applyAlignment="1">
      <alignment vertical="center"/>
    </xf>
    <xf numFmtId="0" fontId="6" fillId="0" borderId="0" xfId="0" applyFont="1" applyAlignment="1">
      <alignment horizontal="left" vertical="center"/>
    </xf>
    <xf numFmtId="0" fontId="6" fillId="0" borderId="0" xfId="0" applyFont="1" applyAlignment="1">
      <alignment horizontal="right" vertical="center"/>
    </xf>
    <xf numFmtId="0" fontId="17" fillId="0" borderId="0" xfId="0" applyFont="1" applyAlignment="1">
      <alignment horizontal="right" vertical="center"/>
    </xf>
    <xf numFmtId="167" fontId="2" fillId="0" borderId="0" xfId="0" applyNumberFormat="1" applyFont="1" applyAlignment="1">
      <alignment horizontal="right" vertical="center"/>
    </xf>
    <xf numFmtId="0" fontId="0" fillId="0" borderId="0" xfId="0" applyAlignment="1">
      <alignment horizontal="right" vertical="center"/>
    </xf>
    <xf numFmtId="0" fontId="8" fillId="0" borderId="0" xfId="0" applyFont="1" applyAlignment="1">
      <alignment horizontal="left" vertical="center" wrapText="1"/>
    </xf>
    <xf numFmtId="0" fontId="2" fillId="0" borderId="0" xfId="0" applyFont="1" applyAlignment="1">
      <alignment vertical="center" wrapText="1"/>
    </xf>
    <xf numFmtId="14" fontId="2" fillId="0" borderId="0" xfId="0" applyNumberFormat="1" applyFont="1" applyAlignment="1">
      <alignment horizontal="right" vertical="center" wrapText="1"/>
    </xf>
    <xf numFmtId="3" fontId="2" fillId="0" borderId="0" xfId="0" applyNumberFormat="1" applyFont="1" applyAlignment="1">
      <alignment horizontal="right" vertical="center" wrapText="1"/>
    </xf>
    <xf numFmtId="0" fontId="2" fillId="0" borderId="0" xfId="0" applyFont="1" applyAlignment="1">
      <alignment horizontal="right" vertical="center" wrapText="1"/>
    </xf>
    <xf numFmtId="1" fontId="2" fillId="0" borderId="0" xfId="0" applyNumberFormat="1" applyFont="1"/>
    <xf numFmtId="165" fontId="1" fillId="0" borderId="0" xfId="0" applyNumberFormat="1" applyFont="1"/>
    <xf numFmtId="3" fontId="9" fillId="0" borderId="0" xfId="0" applyNumberFormat="1" applyFont="1"/>
    <xf numFmtId="0" fontId="0" fillId="0" borderId="1" xfId="0" applyBorder="1" applyAlignment="1">
      <alignment horizontal="left"/>
    </xf>
  </cellXfs>
  <cellStyles count="2">
    <cellStyle name="Normal" xfId="0" builtinId="0"/>
    <cellStyle name="Normal 2" xfId="1" xr:uid="{5039BE7B-99C9-4A06-8A84-EAB9FF39264A}"/>
  </cellStyles>
  <dxfs count="3">
    <dxf>
      <fill>
        <patternFill>
          <bgColor rgb="FFFF3300"/>
        </patternFill>
      </fill>
    </dxf>
    <dxf>
      <fill>
        <patternFill>
          <bgColor rgb="FF92D050"/>
        </patternFill>
      </fill>
    </dxf>
    <dxf>
      <fill>
        <patternFill>
          <bgColor theme="2" tint="-9.9948118533890809E-2"/>
        </patternFill>
      </fill>
    </dxf>
  </dxfs>
  <tableStyles count="0" defaultTableStyle="TableStyleMedium2" defaultPivotStyle="PivotStyleLight16"/>
  <colors>
    <mruColors>
      <color rgb="FF00787B"/>
      <color rgb="FFBC82AF"/>
      <color rgb="FF22355A"/>
      <color rgb="FF8CA5D4"/>
      <color rgb="FF2FFAFF"/>
      <color rgb="FF3E2137"/>
      <color rgb="FFFFCC66"/>
      <color rgb="FFFF7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5A9DE-0D6F-48AD-8351-78F4347B5F73}">
  <sheetPr>
    <tabColor theme="6" tint="0.79998168889431442"/>
  </sheetPr>
  <dimension ref="A1:B18"/>
  <sheetViews>
    <sheetView tabSelected="1" zoomScaleNormal="100" workbookViewId="0">
      <pane ySplit="2" topLeftCell="A3" activePane="bottomLeft" state="frozen"/>
      <selection pane="bottomLeft" sqref="A1:B1"/>
    </sheetView>
  </sheetViews>
  <sheetFormatPr defaultColWidth="8.7265625" defaultRowHeight="14.5" x14ac:dyDescent="0.35"/>
  <cols>
    <col min="1" max="1" width="40.54296875" style="3" customWidth="1"/>
    <col min="2" max="2" width="125.54296875" style="3" customWidth="1"/>
    <col min="3" max="16384" width="8.7265625" style="3"/>
  </cols>
  <sheetData>
    <row r="1" spans="1:2" ht="36" customHeight="1" x14ac:dyDescent="0.35">
      <c r="A1" s="96" t="e" vm="1">
        <v>#VALUE!</v>
      </c>
      <c r="B1" s="96"/>
    </row>
    <row r="2" spans="1:2" x14ac:dyDescent="0.35">
      <c r="A2" s="17" t="s">
        <v>0</v>
      </c>
      <c r="B2" s="18" t="s">
        <v>1</v>
      </c>
    </row>
    <row r="3" spans="1:2" ht="29" x14ac:dyDescent="0.35">
      <c r="A3" s="19" t="s">
        <v>2</v>
      </c>
      <c r="B3" s="20" t="s">
        <v>3</v>
      </c>
    </row>
    <row r="4" spans="1:2" x14ac:dyDescent="0.35">
      <c r="A4" s="19" t="s">
        <v>4</v>
      </c>
      <c r="B4" s="20" t="s">
        <v>5</v>
      </c>
    </row>
    <row r="5" spans="1:2" x14ac:dyDescent="0.35">
      <c r="A5" s="19" t="s">
        <v>6</v>
      </c>
      <c r="B5" s="20" t="s">
        <v>88</v>
      </c>
    </row>
    <row r="6" spans="1:2" x14ac:dyDescent="0.35">
      <c r="A6" s="19" t="s">
        <v>7</v>
      </c>
      <c r="B6" s="20" t="s">
        <v>8</v>
      </c>
    </row>
    <row r="7" spans="1:2" ht="43.5" x14ac:dyDescent="0.35">
      <c r="A7" s="19" t="s">
        <v>9</v>
      </c>
      <c r="B7" s="20" t="s">
        <v>78</v>
      </c>
    </row>
    <row r="8" spans="1:2" ht="43.5" x14ac:dyDescent="0.35">
      <c r="A8" s="19" t="s">
        <v>99</v>
      </c>
      <c r="B8" s="20" t="s">
        <v>112</v>
      </c>
    </row>
    <row r="9" spans="1:2" ht="72.5" x14ac:dyDescent="0.35">
      <c r="A9" s="21" t="s">
        <v>10</v>
      </c>
      <c r="B9" s="20" t="s">
        <v>167</v>
      </c>
    </row>
    <row r="10" spans="1:2" x14ac:dyDescent="0.35">
      <c r="A10" s="21" t="s">
        <v>11</v>
      </c>
      <c r="B10" s="20" t="s">
        <v>12</v>
      </c>
    </row>
    <row r="11" spans="1:2" x14ac:dyDescent="0.35">
      <c r="A11" s="21" t="s">
        <v>13</v>
      </c>
      <c r="B11" s="20" t="s">
        <v>79</v>
      </c>
    </row>
    <row r="12" spans="1:2" x14ac:dyDescent="0.35">
      <c r="A12" s="21" t="s">
        <v>14</v>
      </c>
      <c r="B12" s="20" t="s">
        <v>100</v>
      </c>
    </row>
    <row r="13" spans="1:2" ht="43.5" x14ac:dyDescent="0.35">
      <c r="A13" s="21" t="s">
        <v>80</v>
      </c>
      <c r="B13" s="20" t="s">
        <v>105</v>
      </c>
    </row>
    <row r="14" spans="1:2" ht="58" x14ac:dyDescent="0.35">
      <c r="A14" s="21" t="s">
        <v>81</v>
      </c>
      <c r="B14" s="20" t="s">
        <v>101</v>
      </c>
    </row>
    <row r="15" spans="1:2" ht="43.5" x14ac:dyDescent="0.35">
      <c r="A15" s="21" t="s">
        <v>86</v>
      </c>
      <c r="B15" s="20" t="s">
        <v>82</v>
      </c>
    </row>
    <row r="16" spans="1:2" ht="29" x14ac:dyDescent="0.35">
      <c r="A16" s="21" t="s">
        <v>87</v>
      </c>
      <c r="B16" s="20" t="s">
        <v>85</v>
      </c>
    </row>
    <row r="17" spans="1:2" ht="29" x14ac:dyDescent="0.35">
      <c r="A17" s="21" t="s">
        <v>15</v>
      </c>
      <c r="B17" s="20" t="s">
        <v>168</v>
      </c>
    </row>
    <row r="18" spans="1:2" ht="29" x14ac:dyDescent="0.35">
      <c r="A18" s="21" t="s">
        <v>16</v>
      </c>
      <c r="B18" s="20" t="s">
        <v>106</v>
      </c>
    </row>
  </sheetData>
  <sheetProtection algorithmName="SHA-512" hashValue="BOGap8RKmgowuVDEes4h1tkQ3kLxpRHKWMR83ruOgz/jUVFDwTvDPkUVi6m0cZOVg65t4jMvI56sY+btEwmoNg==" saltValue="RwZjbjoDGYyL3aN8CAqomQ==" spinCount="100000" sheet="1" objects="1" scenarios="1"/>
  <mergeCells count="1">
    <mergeCell ref="A1:B1"/>
  </mergeCells>
  <pageMargins left="0.7" right="0.7" top="0.75" bottom="0.75" header="0.3" footer="0.3"/>
  <headerFooter>
    <oddHeader>&amp;C&amp;"Calibri"&amp;12&amp;KFF0000 OFFICIAL&amp;1#_x000D_</oddHeader>
    <oddFooter>&amp;C_x000D_&amp;1#&amp;"Calibri"&amp;12&amp;KFF0000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BE429-80F1-4F12-8B6E-DB96F5082689}">
  <sheetPr>
    <tabColor theme="9" tint="0.79998168889431442"/>
  </sheetPr>
  <dimension ref="A1:F74"/>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5" width="19.6328125" style="76" customWidth="1"/>
    <col min="6" max="16384" width="8.7265625" style="3"/>
  </cols>
  <sheetData>
    <row r="1" spans="1:6" ht="40" customHeight="1" x14ac:dyDescent="0.35">
      <c r="A1" s="9" t="s">
        <v>39</v>
      </c>
      <c r="B1" s="2" t="s">
        <v>40</v>
      </c>
      <c r="C1" s="2" t="s">
        <v>41</v>
      </c>
      <c r="D1" s="2" t="s">
        <v>51</v>
      </c>
      <c r="E1" s="2" t="s">
        <v>72</v>
      </c>
    </row>
    <row r="2" spans="1:6" x14ac:dyDescent="0.35">
      <c r="A2" s="76" t="s">
        <v>116</v>
      </c>
      <c r="B2" s="66" t="s">
        <v>117</v>
      </c>
      <c r="C2" s="77">
        <v>45200</v>
      </c>
      <c r="D2" s="71">
        <v>7.4535833069867604E-3</v>
      </c>
      <c r="E2" s="71">
        <f>D2/exchange_rates!K2</f>
        <v>2.1590809994345928E-2</v>
      </c>
      <c r="F2" s="3" t="s">
        <v>166</v>
      </c>
    </row>
    <row r="3" spans="1:6" x14ac:dyDescent="0.35">
      <c r="A3" s="76" t="s">
        <v>119</v>
      </c>
      <c r="B3" s="66" t="s">
        <v>120</v>
      </c>
      <c r="C3" s="77">
        <v>43435</v>
      </c>
      <c r="D3" s="71">
        <v>3.8418855878463984E-2</v>
      </c>
      <c r="E3" s="71">
        <f>D3/exchange_rates!K3</f>
        <v>3.8418855878463984E-2</v>
      </c>
      <c r="F3" s="3" t="s">
        <v>166</v>
      </c>
    </row>
    <row r="4" spans="1:6" x14ac:dyDescent="0.35">
      <c r="A4" s="76" t="s">
        <v>119</v>
      </c>
      <c r="B4" s="66" t="s">
        <v>114</v>
      </c>
      <c r="C4" s="77">
        <v>45231</v>
      </c>
      <c r="D4" s="71">
        <v>1.2225716577405942E-2</v>
      </c>
      <c r="E4" s="71">
        <f>D4/exchange_rates!K4</f>
        <v>1.2225716577405942E-2</v>
      </c>
      <c r="F4" s="3" t="s">
        <v>166</v>
      </c>
    </row>
    <row r="5" spans="1:6" x14ac:dyDescent="0.35">
      <c r="A5" s="76" t="s">
        <v>119</v>
      </c>
      <c r="B5" s="66" t="s">
        <v>122</v>
      </c>
      <c r="C5" s="77">
        <v>45231</v>
      </c>
      <c r="D5" s="71">
        <v>2.8091723297718512E-2</v>
      </c>
      <c r="E5" s="71">
        <f>D5/exchange_rates!K5</f>
        <v>2.8091723297718512E-2</v>
      </c>
      <c r="F5" s="3" t="s">
        <v>166</v>
      </c>
    </row>
    <row r="6" spans="1:6" x14ac:dyDescent="0.35">
      <c r="A6" s="76" t="s">
        <v>123</v>
      </c>
      <c r="B6" s="66" t="s">
        <v>117</v>
      </c>
      <c r="C6" s="77">
        <v>43525</v>
      </c>
      <c r="D6" s="71">
        <v>5.6626077969919265E-3</v>
      </c>
      <c r="E6" s="71">
        <f>D6/exchange_rates!K6</f>
        <v>1.1191682624596874E-2</v>
      </c>
      <c r="F6" s="3" t="s">
        <v>166</v>
      </c>
    </row>
    <row r="7" spans="1:6" x14ac:dyDescent="0.35">
      <c r="A7" s="76" t="s">
        <v>124</v>
      </c>
      <c r="B7" s="66" t="s">
        <v>117</v>
      </c>
      <c r="C7" s="77">
        <v>44713</v>
      </c>
      <c r="D7" s="71">
        <v>5.7778578783996906E-3</v>
      </c>
      <c r="E7" s="71">
        <f>D7/exchange_rates!K7</f>
        <v>1.1096378617629958E-2</v>
      </c>
      <c r="F7" s="3" t="s">
        <v>166</v>
      </c>
    </row>
    <row r="8" spans="1:6" x14ac:dyDescent="0.35">
      <c r="A8" s="76" t="s">
        <v>125</v>
      </c>
      <c r="B8" s="66" t="s">
        <v>120</v>
      </c>
      <c r="C8" s="77">
        <v>44287</v>
      </c>
      <c r="D8" s="71">
        <v>6.3193032712886431E-4</v>
      </c>
      <c r="E8" s="71">
        <f>D8/exchange_rates!K8</f>
        <v>1.2734183752055126E-3</v>
      </c>
      <c r="F8" s="3" t="s">
        <v>166</v>
      </c>
    </row>
    <row r="9" spans="1:6" x14ac:dyDescent="0.35">
      <c r="A9" s="76" t="s">
        <v>126</v>
      </c>
      <c r="B9" s="66" t="s">
        <v>117</v>
      </c>
      <c r="C9" s="77">
        <v>44378</v>
      </c>
      <c r="D9" s="71">
        <v>0.26299050490431319</v>
      </c>
      <c r="E9" s="71">
        <f>D9/exchange_rates!K9</f>
        <v>0.31548318292439281</v>
      </c>
      <c r="F9" s="3" t="s">
        <v>166</v>
      </c>
    </row>
    <row r="10" spans="1:6" x14ac:dyDescent="0.35">
      <c r="A10" s="76" t="s">
        <v>126</v>
      </c>
      <c r="B10" s="66" t="s">
        <v>127</v>
      </c>
      <c r="C10" s="77">
        <v>45231</v>
      </c>
      <c r="D10" s="71">
        <v>2.4279038928957931E-2</v>
      </c>
      <c r="E10" s="71">
        <f>D10/exchange_rates!K10</f>
        <v>2.9212788883194719E-2</v>
      </c>
      <c r="F10" s="3" t="s">
        <v>166</v>
      </c>
    </row>
    <row r="11" spans="1:6" x14ac:dyDescent="0.35">
      <c r="A11" s="76" t="s">
        <v>128</v>
      </c>
      <c r="B11" s="66" t="s">
        <v>129</v>
      </c>
      <c r="C11" s="77">
        <v>44243</v>
      </c>
      <c r="D11" s="71">
        <v>7.3563025365973571</v>
      </c>
      <c r="E11" s="71">
        <f>D11/exchange_rates!K11</f>
        <v>2.4271946544999385E-2</v>
      </c>
      <c r="F11" s="3" t="s">
        <v>166</v>
      </c>
    </row>
    <row r="12" spans="1:6" x14ac:dyDescent="0.35">
      <c r="A12" s="76" t="s">
        <v>130</v>
      </c>
      <c r="B12" s="66" t="s">
        <v>117</v>
      </c>
      <c r="C12" s="77">
        <v>45261</v>
      </c>
      <c r="D12" s="71">
        <v>7.9404811332623275E-3</v>
      </c>
      <c r="E12" s="71">
        <f>D12/exchange_rates!K12</f>
        <v>3.245373618282428E-2</v>
      </c>
      <c r="F12" s="3" t="s">
        <v>166</v>
      </c>
    </row>
    <row r="13" spans="1:6" x14ac:dyDescent="0.35">
      <c r="A13" s="76" t="s">
        <v>131</v>
      </c>
      <c r="B13" s="66" t="s">
        <v>120</v>
      </c>
      <c r="C13" s="77">
        <v>44409</v>
      </c>
      <c r="D13" s="71">
        <v>2.1232279821568483E-2</v>
      </c>
      <c r="E13" s="71">
        <f>D13/exchange_rates!K13</f>
        <v>9.672842469832325E-3</v>
      </c>
      <c r="F13" s="3" t="s">
        <v>166</v>
      </c>
    </row>
    <row r="14" spans="1:6" x14ac:dyDescent="0.35">
      <c r="A14" s="76" t="s">
        <v>133</v>
      </c>
      <c r="B14" s="66" t="s">
        <v>134</v>
      </c>
      <c r="C14" s="77">
        <v>42976</v>
      </c>
      <c r="D14" s="71">
        <v>5.901650264947713E-2</v>
      </c>
      <c r="E14" s="71">
        <f>D14/exchange_rates!K14</f>
        <v>7.0181174078781956E-3</v>
      </c>
      <c r="F14" s="3" t="s">
        <v>166</v>
      </c>
    </row>
    <row r="15" spans="1:6" x14ac:dyDescent="0.35">
      <c r="A15" s="76" t="s">
        <v>133</v>
      </c>
      <c r="B15" s="66" t="s">
        <v>129</v>
      </c>
      <c r="C15" s="77">
        <v>44153</v>
      </c>
      <c r="D15" s="71">
        <v>0.12299537394050776</v>
      </c>
      <c r="E15" s="71">
        <f>D15/exchange_rates!K15</f>
        <v>1.4487453514792629E-2</v>
      </c>
      <c r="F15" s="3" t="s">
        <v>166</v>
      </c>
    </row>
    <row r="16" spans="1:6" x14ac:dyDescent="0.35">
      <c r="A16" s="76" t="s">
        <v>135</v>
      </c>
      <c r="B16" s="66" t="s">
        <v>129</v>
      </c>
      <c r="C16" s="77">
        <v>44743</v>
      </c>
      <c r="D16" s="71">
        <v>2.9191728223563885E-3</v>
      </c>
      <c r="E16" s="71">
        <f>D16/exchange_rates!K16</f>
        <v>7.0235823677239568E-3</v>
      </c>
      <c r="F16" s="3" t="s">
        <v>166</v>
      </c>
    </row>
    <row r="17" spans="1:6" x14ac:dyDescent="0.35">
      <c r="A17" s="76" t="s">
        <v>136</v>
      </c>
      <c r="B17" s="66" t="s">
        <v>117</v>
      </c>
      <c r="C17" s="77">
        <v>43374</v>
      </c>
      <c r="D17" s="71">
        <v>4.3387146139843968E-3</v>
      </c>
      <c r="E17" s="71">
        <f>D17/exchange_rates!K17</f>
        <v>7.4725491944284345E-3</v>
      </c>
      <c r="F17" s="3" t="s">
        <v>166</v>
      </c>
    </row>
    <row r="18" spans="1:6" x14ac:dyDescent="0.35">
      <c r="A18" s="76" t="s">
        <v>137</v>
      </c>
      <c r="B18" s="66" t="s">
        <v>120</v>
      </c>
      <c r="C18" s="77">
        <v>44105</v>
      </c>
      <c r="D18" s="71">
        <v>1.4743276005312033E-2</v>
      </c>
      <c r="E18" s="71">
        <f>D18/exchange_rates!K18</f>
        <v>3.0445090869935278E-2</v>
      </c>
      <c r="F18" s="3" t="s">
        <v>166</v>
      </c>
    </row>
    <row r="19" spans="1:6" x14ac:dyDescent="0.35">
      <c r="A19" s="76" t="s">
        <v>138</v>
      </c>
      <c r="B19" s="66" t="s">
        <v>120</v>
      </c>
      <c r="C19" s="77">
        <v>43617</v>
      </c>
      <c r="D19" s="71">
        <v>1.6642823220360106E-2</v>
      </c>
      <c r="E19" s="71">
        <f>D19/exchange_rates!K19</f>
        <v>3.3836654679280452E-2</v>
      </c>
      <c r="F19" s="3" t="s">
        <v>166</v>
      </c>
    </row>
    <row r="20" spans="1:6" x14ac:dyDescent="0.35">
      <c r="A20" s="76" t="s">
        <v>139</v>
      </c>
      <c r="B20" s="66" t="s">
        <v>120</v>
      </c>
      <c r="C20" s="77">
        <v>44166</v>
      </c>
      <c r="D20" s="71">
        <v>2.6187399407763628E-3</v>
      </c>
      <c r="E20" s="71">
        <f>D20/exchange_rates!K20</f>
        <v>7.0680559015660919E-3</v>
      </c>
      <c r="F20" s="3" t="s">
        <v>166</v>
      </c>
    </row>
    <row r="21" spans="1:6" x14ac:dyDescent="0.35">
      <c r="A21" s="76" t="s">
        <v>140</v>
      </c>
      <c r="B21" s="66" t="s">
        <v>129</v>
      </c>
      <c r="C21" s="77">
        <v>43800</v>
      </c>
      <c r="D21" s="71">
        <v>7.4291216920703257E-2</v>
      </c>
      <c r="E21" s="71">
        <f>D21/exchange_rates!K21</f>
        <v>1.7514764930910517E-2</v>
      </c>
      <c r="F21" s="3" t="s">
        <v>166</v>
      </c>
    </row>
    <row r="22" spans="1:6" x14ac:dyDescent="0.35">
      <c r="A22" s="76" t="s">
        <v>141</v>
      </c>
      <c r="B22" s="66" t="s">
        <v>129</v>
      </c>
      <c r="C22" s="77">
        <v>43896</v>
      </c>
      <c r="D22" s="71">
        <v>2.7613403396671923</v>
      </c>
      <c r="E22" s="71">
        <f>D22/exchange_rates!K22</f>
        <v>2.7862180829470642E-2</v>
      </c>
      <c r="F22" s="3" t="s">
        <v>166</v>
      </c>
    </row>
    <row r="23" spans="1:6" x14ac:dyDescent="0.35">
      <c r="A23" s="76" t="s">
        <v>142</v>
      </c>
      <c r="B23" s="66" t="s">
        <v>129</v>
      </c>
      <c r="C23" s="77">
        <v>42856</v>
      </c>
      <c r="D23" s="71">
        <v>4.6314048630900929E-3</v>
      </c>
      <c r="E23" s="71">
        <f>D23/exchange_rates!K23</f>
        <v>8.6141780951446111E-3</v>
      </c>
      <c r="F23" s="3" t="s">
        <v>166</v>
      </c>
    </row>
    <row r="24" spans="1:6" x14ac:dyDescent="0.35">
      <c r="A24" s="76" t="s">
        <v>143</v>
      </c>
      <c r="B24" s="66" t="s">
        <v>122</v>
      </c>
      <c r="C24" s="77">
        <v>43374</v>
      </c>
      <c r="D24" s="71">
        <v>2.8955175299208713E-2</v>
      </c>
      <c r="E24" s="71">
        <f>D24/exchange_rates!K24</f>
        <v>6.2499396853996123E-2</v>
      </c>
      <c r="F24" s="3" t="s">
        <v>166</v>
      </c>
    </row>
    <row r="25" spans="1:6" x14ac:dyDescent="0.35">
      <c r="A25" s="76" t="s">
        <v>144</v>
      </c>
      <c r="B25" s="66" t="s">
        <v>129</v>
      </c>
      <c r="C25" s="77">
        <v>43344</v>
      </c>
      <c r="D25" s="71">
        <v>9.5034731591475876E-3</v>
      </c>
      <c r="E25" s="71">
        <f>D25/exchange_rates!K25</f>
        <v>2.8522251997995816E-2</v>
      </c>
      <c r="F25" s="3" t="s">
        <v>166</v>
      </c>
    </row>
    <row r="26" spans="1:6" x14ac:dyDescent="0.35">
      <c r="A26" s="76" t="s">
        <v>144</v>
      </c>
      <c r="B26" s="66" t="s">
        <v>117</v>
      </c>
      <c r="C26" s="77">
        <v>45231</v>
      </c>
      <c r="D26" s="71">
        <v>5.701079013608741E-4</v>
      </c>
      <c r="E26" s="71">
        <f>D26/exchange_rates!K26</f>
        <v>1.5527823585957652E-3</v>
      </c>
      <c r="F26" s="3" t="s">
        <v>166</v>
      </c>
    </row>
    <row r="27" spans="1:6" x14ac:dyDescent="0.35">
      <c r="A27" s="76" t="s">
        <v>145</v>
      </c>
      <c r="B27" s="66" t="s">
        <v>117</v>
      </c>
      <c r="C27" s="77">
        <v>44774</v>
      </c>
      <c r="D27" s="71">
        <v>1.48907238778159E-3</v>
      </c>
      <c r="E27" s="71">
        <f>D27/exchange_rates!K27</f>
        <v>4.2925773330012868E-3</v>
      </c>
      <c r="F27" s="3" t="s">
        <v>166</v>
      </c>
    </row>
    <row r="28" spans="1:6" x14ac:dyDescent="0.35">
      <c r="A28" s="76" t="s">
        <v>146</v>
      </c>
      <c r="B28" s="66" t="s">
        <v>120</v>
      </c>
      <c r="C28" s="77">
        <v>44044</v>
      </c>
      <c r="D28" s="71">
        <v>1.3034655523297849E-2</v>
      </c>
      <c r="E28" s="71">
        <f>D28/exchange_rates!K28</f>
        <v>2.2256695844824176E-2</v>
      </c>
      <c r="F28" s="3" t="s">
        <v>166</v>
      </c>
    </row>
    <row r="29" spans="1:6" x14ac:dyDescent="0.35">
      <c r="A29" s="76" t="s">
        <v>147</v>
      </c>
      <c r="B29" s="66" t="s">
        <v>120</v>
      </c>
      <c r="C29" s="77">
        <v>45717</v>
      </c>
      <c r="D29" s="71">
        <v>3.5908385851688464E-3</v>
      </c>
      <c r="E29" s="71">
        <f>D29/exchange_rates!K29</f>
        <v>1.3177993381526571E-2</v>
      </c>
      <c r="F29" s="3" t="s">
        <v>166</v>
      </c>
    </row>
    <row r="30" spans="1:6" x14ac:dyDescent="0.35">
      <c r="A30" s="76" t="s">
        <v>149</v>
      </c>
      <c r="B30" s="66" t="s">
        <v>129</v>
      </c>
      <c r="C30" s="77">
        <v>45474</v>
      </c>
      <c r="D30" s="71">
        <v>3.7233840626675302E-3</v>
      </c>
      <c r="E30" s="71">
        <f>D30/exchange_rates!K30</f>
        <v>6.8656352249358513E-3</v>
      </c>
      <c r="F30" s="3" t="s">
        <v>166</v>
      </c>
    </row>
    <row r="31" spans="1:6" x14ac:dyDescent="0.35">
      <c r="A31" s="76" t="s">
        <v>150</v>
      </c>
      <c r="B31" s="66" t="s">
        <v>117</v>
      </c>
      <c r="C31" s="77">
        <v>44531</v>
      </c>
      <c r="D31" s="71">
        <v>1.7946515860055331E-3</v>
      </c>
      <c r="E31" s="71">
        <f>D31/exchange_rates!K31</f>
        <v>6.8486698405122084E-3</v>
      </c>
      <c r="F31" s="3" t="s">
        <v>166</v>
      </c>
    </row>
    <row r="32" spans="1:6" x14ac:dyDescent="0.35">
      <c r="A32" s="76" t="s">
        <v>151</v>
      </c>
      <c r="B32" s="66" t="s">
        <v>120</v>
      </c>
      <c r="C32" s="77">
        <v>44440</v>
      </c>
      <c r="D32" s="71">
        <v>0.13823096532285134</v>
      </c>
      <c r="E32" s="71">
        <f>D32/exchange_rates!K32</f>
        <v>2.1473414799671901E-2</v>
      </c>
      <c r="F32" s="3" t="s">
        <v>166</v>
      </c>
    </row>
    <row r="33" spans="1:6" x14ac:dyDescent="0.35">
      <c r="A33" s="76" t="s">
        <v>152</v>
      </c>
      <c r="B33" s="66" t="s">
        <v>120</v>
      </c>
      <c r="C33" s="77">
        <v>45170</v>
      </c>
      <c r="D33" s="71">
        <v>1.4201925100929224E-2</v>
      </c>
      <c r="E33" s="71">
        <f>D33/exchange_rates!K33</f>
        <v>9.7451329573509157E-3</v>
      </c>
      <c r="F33" s="3" t="s">
        <v>166</v>
      </c>
    </row>
    <row r="34" spans="1:6" x14ac:dyDescent="0.35">
      <c r="A34" s="76" t="s">
        <v>153</v>
      </c>
      <c r="B34" s="66" t="s">
        <v>120</v>
      </c>
      <c r="C34" s="77">
        <v>44470</v>
      </c>
      <c r="D34" s="71">
        <v>3.6280418306746463E-2</v>
      </c>
      <c r="E34" s="71">
        <f>D34/exchange_rates!K34</f>
        <v>9.3691163576957559E-2</v>
      </c>
      <c r="F34" s="3" t="s">
        <v>166</v>
      </c>
    </row>
    <row r="35" spans="1:6" x14ac:dyDescent="0.35">
      <c r="A35" s="76" t="s">
        <v>154</v>
      </c>
      <c r="B35" s="66" t="s">
        <v>129</v>
      </c>
      <c r="C35" s="77">
        <v>43983</v>
      </c>
      <c r="D35" s="71">
        <v>1.1059064395435168E-2</v>
      </c>
      <c r="E35" s="71">
        <f>D35/exchange_rates!K35</f>
        <v>1.8963319301420641E-2</v>
      </c>
      <c r="F35" s="3" t="s">
        <v>166</v>
      </c>
    </row>
    <row r="36" spans="1:6" x14ac:dyDescent="0.35">
      <c r="A36" s="76" t="s">
        <v>155</v>
      </c>
      <c r="B36" s="66" t="s">
        <v>117</v>
      </c>
      <c r="C36" s="77">
        <v>44743</v>
      </c>
      <c r="D36" s="71">
        <v>2.8431081006354952E-3</v>
      </c>
      <c r="E36" s="71">
        <f>D36/exchange_rates!K36</f>
        <v>7.842619126796806E-3</v>
      </c>
      <c r="F36" s="3" t="s">
        <v>166</v>
      </c>
    </row>
    <row r="37" spans="1:6" x14ac:dyDescent="0.35">
      <c r="A37" s="76" t="s">
        <v>156</v>
      </c>
      <c r="B37" s="66" t="s">
        <v>120</v>
      </c>
      <c r="C37" s="77">
        <v>44287</v>
      </c>
      <c r="D37" s="71">
        <v>6.4575569505895443E-3</v>
      </c>
      <c r="E37" s="71">
        <f>D37/exchange_rates!K37</f>
        <v>1.6769028660397825E-2</v>
      </c>
      <c r="F37" s="3" t="s">
        <v>166</v>
      </c>
    </row>
    <row r="38" spans="1:6" x14ac:dyDescent="0.35">
      <c r="A38" s="76" t="s">
        <v>157</v>
      </c>
      <c r="B38" s="66" t="s">
        <v>117</v>
      </c>
      <c r="C38" s="77">
        <v>43252</v>
      </c>
      <c r="D38" s="71">
        <v>29.139545268029863</v>
      </c>
      <c r="E38" s="71">
        <f>D38/exchange_rates!K38</f>
        <v>5.0120842656696009E-2</v>
      </c>
      <c r="F38" s="3" t="s">
        <v>166</v>
      </c>
    </row>
    <row r="39" spans="1:6" x14ac:dyDescent="0.35">
      <c r="A39" s="76" t="s">
        <v>158</v>
      </c>
      <c r="B39" s="66" t="s">
        <v>159</v>
      </c>
      <c r="C39" s="77">
        <v>42450</v>
      </c>
      <c r="D39" s="71">
        <v>1.2128874419663964E-3</v>
      </c>
      <c r="E39" s="71">
        <f>D39/exchange_rates!K39</f>
        <v>2.7369367819387118E-3</v>
      </c>
      <c r="F39" s="3" t="s">
        <v>166</v>
      </c>
    </row>
    <row r="40" spans="1:6" x14ac:dyDescent="0.35">
      <c r="A40" s="76" t="s">
        <v>158</v>
      </c>
      <c r="B40" s="66" t="s">
        <v>122</v>
      </c>
      <c r="C40" s="77">
        <v>43282</v>
      </c>
      <c r="D40" s="71">
        <v>8.7773896395270043E-3</v>
      </c>
      <c r="E40" s="71">
        <f>D40/exchange_rates!K40</f>
        <v>2.0427890018850054E-2</v>
      </c>
      <c r="F40" s="3" t="s">
        <v>166</v>
      </c>
    </row>
    <row r="41" spans="1:6" x14ac:dyDescent="0.35">
      <c r="A41" s="76" t="s">
        <v>160</v>
      </c>
      <c r="B41" s="66" t="s">
        <v>117</v>
      </c>
      <c r="C41" s="77">
        <v>44216</v>
      </c>
      <c r="D41" s="71">
        <v>5.1780204802879676E-2</v>
      </c>
      <c r="E41" s="71">
        <f>D41/exchange_rates!K41</f>
        <v>8.6409829878948113E-3</v>
      </c>
      <c r="F41" s="3" t="s">
        <v>166</v>
      </c>
    </row>
    <row r="42" spans="1:6" x14ac:dyDescent="0.35">
      <c r="A42" s="76" t="s">
        <v>161</v>
      </c>
      <c r="B42" s="66" t="s">
        <v>129</v>
      </c>
      <c r="C42" s="77">
        <v>43503</v>
      </c>
      <c r="D42" s="71">
        <v>3.8793674003706679E-3</v>
      </c>
      <c r="E42" s="71">
        <f>D42/exchange_rates!K42</f>
        <v>4.9928855010791919E-3</v>
      </c>
      <c r="F42" s="3" t="s">
        <v>166</v>
      </c>
    </row>
    <row r="43" spans="1:6" x14ac:dyDescent="0.35">
      <c r="A43" s="76" t="s">
        <v>162</v>
      </c>
      <c r="B43" s="66" t="s">
        <v>114</v>
      </c>
      <c r="C43" s="77">
        <v>43191</v>
      </c>
      <c r="D43" s="71">
        <v>1.1223238405093327E-2</v>
      </c>
      <c r="E43" s="71">
        <f>D43/exchange_rates!K43</f>
        <v>2.399643372181523E-2</v>
      </c>
      <c r="F43" s="3" t="s">
        <v>166</v>
      </c>
    </row>
    <row r="44" spans="1:6" x14ac:dyDescent="0.35">
      <c r="A44" s="76" t="s">
        <v>162</v>
      </c>
      <c r="B44" s="66" t="s">
        <v>120</v>
      </c>
      <c r="C44" s="77">
        <v>44256</v>
      </c>
      <c r="D44" s="71">
        <v>6.1712478651183029E-3</v>
      </c>
      <c r="E44" s="71">
        <f>D44/exchange_rates!K44</f>
        <v>1.2876246020226774E-2</v>
      </c>
      <c r="F44" s="3" t="s">
        <v>166</v>
      </c>
    </row>
    <row r="45" spans="1:6" x14ac:dyDescent="0.35">
      <c r="A45" s="76" t="s">
        <v>163</v>
      </c>
      <c r="B45" s="66" t="s">
        <v>129</v>
      </c>
      <c r="C45" s="77">
        <v>44068</v>
      </c>
      <c r="D45" s="71">
        <v>2.7738005082247705E-2</v>
      </c>
      <c r="E45" s="71">
        <f>D45/exchange_rates!K45</f>
        <v>3.9697606567524871E-2</v>
      </c>
      <c r="F45" s="3" t="s">
        <v>166</v>
      </c>
    </row>
    <row r="46" spans="1:6" x14ac:dyDescent="0.35">
      <c r="A46" s="76" t="s">
        <v>163</v>
      </c>
      <c r="B46" s="66" t="s">
        <v>122</v>
      </c>
      <c r="C46" s="77">
        <v>44228</v>
      </c>
      <c r="D46" s="71">
        <v>0.10474901593148077</v>
      </c>
      <c r="E46" s="71">
        <f>D46/exchange_rates!K46</f>
        <v>0.14620071551195007</v>
      </c>
      <c r="F46" s="3" t="s">
        <v>166</v>
      </c>
    </row>
    <row r="47" spans="1:6" x14ac:dyDescent="0.35">
      <c r="A47" s="76" t="s">
        <v>163</v>
      </c>
      <c r="B47" s="66" t="s">
        <v>164</v>
      </c>
      <c r="C47" s="77">
        <v>44470</v>
      </c>
      <c r="D47" s="71">
        <v>8.1053454704902342E-2</v>
      </c>
      <c r="E47" s="71">
        <f>D47/exchange_rates!K47</f>
        <v>0.11312825201454511</v>
      </c>
      <c r="F47" s="3" t="s">
        <v>166</v>
      </c>
    </row>
    <row r="48" spans="1:6" x14ac:dyDescent="0.35">
      <c r="A48" s="76" t="s">
        <v>165</v>
      </c>
      <c r="B48" s="66" t="s">
        <v>117</v>
      </c>
      <c r="C48" s="77">
        <v>45047</v>
      </c>
      <c r="D48" s="71">
        <v>1.1057830338540705E-2</v>
      </c>
      <c r="E48" s="71">
        <f>D48/exchange_rates!K48</f>
        <v>2.2621770804788052E-2</v>
      </c>
      <c r="F48" s="3" t="s">
        <v>166</v>
      </c>
    </row>
    <row r="49" spans="2:5" x14ac:dyDescent="0.35">
      <c r="B49" s="66"/>
      <c r="C49" s="77"/>
      <c r="D49" s="71"/>
      <c r="E49" s="71"/>
    </row>
    <row r="50" spans="2:5" x14ac:dyDescent="0.35">
      <c r="B50" s="66"/>
      <c r="C50" s="77"/>
      <c r="D50" s="71"/>
      <c r="E50" s="71"/>
    </row>
    <row r="51" spans="2:5" x14ac:dyDescent="0.35">
      <c r="B51" s="66"/>
      <c r="C51" s="77"/>
      <c r="D51" s="71"/>
      <c r="E51" s="71"/>
    </row>
    <row r="52" spans="2:5" x14ac:dyDescent="0.35">
      <c r="B52" s="66"/>
      <c r="C52" s="77"/>
      <c r="D52" s="71"/>
      <c r="E52" s="71"/>
    </row>
    <row r="53" spans="2:5" x14ac:dyDescent="0.35">
      <c r="B53" s="66"/>
      <c r="C53" s="77"/>
      <c r="D53" s="71"/>
      <c r="E53" s="71"/>
    </row>
    <row r="54" spans="2:5" x14ac:dyDescent="0.35">
      <c r="B54" s="66"/>
      <c r="C54" s="77"/>
      <c r="D54" s="71"/>
      <c r="E54" s="71"/>
    </row>
    <row r="55" spans="2:5" x14ac:dyDescent="0.35">
      <c r="B55" s="66"/>
      <c r="C55" s="77"/>
      <c r="D55" s="71"/>
      <c r="E55" s="71"/>
    </row>
    <row r="56" spans="2:5" x14ac:dyDescent="0.35">
      <c r="B56" s="66"/>
      <c r="C56" s="77"/>
      <c r="D56" s="71"/>
      <c r="E56" s="71"/>
    </row>
    <row r="57" spans="2:5" x14ac:dyDescent="0.35">
      <c r="B57" s="66"/>
      <c r="C57" s="77"/>
      <c r="D57" s="71"/>
      <c r="E57" s="71"/>
    </row>
    <row r="58" spans="2:5" x14ac:dyDescent="0.35">
      <c r="B58" s="66"/>
      <c r="C58" s="77"/>
      <c r="D58" s="71"/>
      <c r="E58" s="71"/>
    </row>
    <row r="59" spans="2:5" x14ac:dyDescent="0.35">
      <c r="B59" s="66"/>
      <c r="C59" s="77"/>
      <c r="D59" s="71"/>
      <c r="E59" s="71"/>
    </row>
    <row r="60" spans="2:5" x14ac:dyDescent="0.35">
      <c r="B60" s="66"/>
      <c r="C60" s="77"/>
      <c r="D60" s="71"/>
      <c r="E60" s="71"/>
    </row>
    <row r="61" spans="2:5" x14ac:dyDescent="0.35">
      <c r="B61" s="66"/>
      <c r="C61" s="77"/>
      <c r="D61" s="71"/>
      <c r="E61" s="71"/>
    </row>
    <row r="62" spans="2:5" x14ac:dyDescent="0.35">
      <c r="B62" s="66"/>
      <c r="C62" s="77"/>
      <c r="D62" s="71"/>
      <c r="E62" s="71"/>
    </row>
    <row r="63" spans="2:5" x14ac:dyDescent="0.35">
      <c r="B63" s="66"/>
      <c r="C63" s="77"/>
      <c r="D63" s="71"/>
      <c r="E63" s="71"/>
    </row>
    <row r="64" spans="2:5" x14ac:dyDescent="0.35">
      <c r="B64" s="66"/>
      <c r="C64" s="77"/>
      <c r="D64" s="71"/>
      <c r="E64" s="71"/>
    </row>
    <row r="65" spans="2:5" x14ac:dyDescent="0.35">
      <c r="B65" s="66"/>
      <c r="C65" s="77"/>
      <c r="D65" s="71"/>
      <c r="E65" s="71"/>
    </row>
    <row r="66" spans="2:5" x14ac:dyDescent="0.35">
      <c r="B66" s="66"/>
      <c r="C66" s="77"/>
      <c r="D66" s="71"/>
      <c r="E66" s="71"/>
    </row>
    <row r="67" spans="2:5" x14ac:dyDescent="0.35">
      <c r="B67" s="66"/>
      <c r="C67" s="77"/>
      <c r="D67" s="71"/>
      <c r="E67" s="71"/>
    </row>
    <row r="68" spans="2:5" x14ac:dyDescent="0.35">
      <c r="B68" s="66"/>
      <c r="C68" s="77"/>
      <c r="D68" s="71"/>
      <c r="E68" s="71"/>
    </row>
    <row r="69" spans="2:5" x14ac:dyDescent="0.35">
      <c r="B69" s="66"/>
      <c r="C69" s="77"/>
      <c r="D69" s="71"/>
      <c r="E69" s="71"/>
    </row>
    <row r="70" spans="2:5" x14ac:dyDescent="0.35">
      <c r="B70" s="66"/>
      <c r="C70" s="77"/>
      <c r="D70" s="71"/>
      <c r="E70" s="71"/>
    </row>
    <row r="71" spans="2:5" x14ac:dyDescent="0.35">
      <c r="B71" s="66"/>
      <c r="C71" s="77"/>
      <c r="D71" s="71"/>
      <c r="E71" s="71"/>
    </row>
    <row r="72" spans="2:5" x14ac:dyDescent="0.35">
      <c r="B72" s="66"/>
      <c r="C72" s="77"/>
      <c r="D72" s="71"/>
      <c r="E72" s="71"/>
    </row>
    <row r="73" spans="2:5" x14ac:dyDescent="0.35">
      <c r="B73" s="66"/>
      <c r="C73" s="77"/>
      <c r="D73" s="71"/>
      <c r="E73" s="71"/>
    </row>
    <row r="74" spans="2:5" x14ac:dyDescent="0.35">
      <c r="B74" s="66"/>
      <c r="C74" s="77"/>
      <c r="D74" s="71"/>
      <c r="E74" s="71"/>
    </row>
  </sheetData>
  <sheetProtection algorithmName="SHA-512" hashValue="TrMMmynbCP7E6l5HS9tf0MdY17mbCi9PKRGj1Zydb9qZZHnnmUzw/ZT3Z+D6cSprMTB+VXbsk0SVv7GWgkU1cA==" saltValue="A64nUF6H5WPFD2N2767quA=="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98059-2B63-41FF-B3B3-E90A75D3B1E5}">
  <sheetPr>
    <tabColor theme="9" tint="0.79998168889431442"/>
  </sheetPr>
  <dimension ref="A1:H89"/>
  <sheetViews>
    <sheetView workbookViewId="0">
      <pane xSplit="3" ySplit="1" topLeftCell="D2" activePane="bottomRight" state="frozen"/>
      <selection pane="topRight" activeCell="E1" sqref="E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4" width="17.54296875" style="76" customWidth="1"/>
    <col min="5" max="6" width="19.6328125" customWidth="1"/>
    <col min="7" max="16384" width="8.7265625" style="3"/>
  </cols>
  <sheetData>
    <row r="1" spans="1:8" ht="40" customHeight="1" x14ac:dyDescent="0.35">
      <c r="A1" s="9" t="s">
        <v>39</v>
      </c>
      <c r="B1" s="2" t="s">
        <v>40</v>
      </c>
      <c r="C1" s="2" t="s">
        <v>41</v>
      </c>
      <c r="D1" s="2" t="s">
        <v>178</v>
      </c>
      <c r="E1" s="2" t="s">
        <v>72</v>
      </c>
      <c r="F1" s="2" t="s">
        <v>73</v>
      </c>
    </row>
    <row r="2" spans="1:8" x14ac:dyDescent="0.35">
      <c r="A2" s="76" t="s">
        <v>116</v>
      </c>
      <c r="B2" s="66" t="s">
        <v>117</v>
      </c>
      <c r="C2" s="93">
        <f>YEAR(S3_currency!C2)</f>
        <v>2023</v>
      </c>
      <c r="D2" s="94">
        <f>_xlfn.XLOOKUP(C2,cpi!$A:$A,cpi!$C:$C)</f>
        <v>0.9433330023392974</v>
      </c>
      <c r="E2" s="71">
        <v>2.1590809994345928E-2</v>
      </c>
      <c r="F2" s="71">
        <f>E2/D2</f>
        <v>2.2887792477104665E-2</v>
      </c>
      <c r="G2" s="12" t="s">
        <v>166</v>
      </c>
    </row>
    <row r="3" spans="1:8" x14ac:dyDescent="0.35">
      <c r="A3" s="76" t="s">
        <v>119</v>
      </c>
      <c r="B3" s="66" t="s">
        <v>120</v>
      </c>
      <c r="C3" s="93">
        <f>YEAR(S3_currency!C3)</f>
        <v>2018</v>
      </c>
      <c r="D3" s="94">
        <f>_xlfn.XLOOKUP(C3,cpi!$A:$A,cpi!$C:$C)</f>
        <v>0.79508744032019651</v>
      </c>
      <c r="E3" s="71">
        <v>3.8418855878463984E-2</v>
      </c>
      <c r="F3" s="71">
        <f t="shared" ref="F3:F48" si="0">E3/D3</f>
        <v>4.832029023498597E-2</v>
      </c>
      <c r="G3" s="12" t="s">
        <v>166</v>
      </c>
    </row>
    <row r="4" spans="1:8" x14ac:dyDescent="0.35">
      <c r="A4" s="76" t="s">
        <v>119</v>
      </c>
      <c r="B4" s="66" t="s">
        <v>114</v>
      </c>
      <c r="C4" s="93">
        <f>YEAR(S3_currency!C4)</f>
        <v>2023</v>
      </c>
      <c r="D4" s="94">
        <f>_xlfn.XLOOKUP(C4,cpi!$A:$A,cpi!$C:$C)</f>
        <v>0.9433330023392974</v>
      </c>
      <c r="E4" s="71">
        <v>1.2225716577405942E-2</v>
      </c>
      <c r="F4" s="71">
        <f t="shared" si="0"/>
        <v>1.2960128127700768E-2</v>
      </c>
      <c r="G4" s="12" t="s">
        <v>166</v>
      </c>
    </row>
    <row r="5" spans="1:8" x14ac:dyDescent="0.35">
      <c r="A5" s="76" t="s">
        <v>119</v>
      </c>
      <c r="B5" s="66" t="s">
        <v>122</v>
      </c>
      <c r="C5" s="93">
        <f>YEAR(S3_currency!C5)</f>
        <v>2023</v>
      </c>
      <c r="D5" s="94">
        <f>_xlfn.XLOOKUP(C5,cpi!$A:$A,cpi!$C:$C)</f>
        <v>0.9433330023392974</v>
      </c>
      <c r="E5" s="71">
        <v>2.8091723297718512E-2</v>
      </c>
      <c r="F5" s="71">
        <f t="shared" si="0"/>
        <v>2.9779222425226355E-2</v>
      </c>
      <c r="G5" s="12" t="s">
        <v>166</v>
      </c>
    </row>
    <row r="6" spans="1:8" x14ac:dyDescent="0.35">
      <c r="A6" s="76" t="s">
        <v>123</v>
      </c>
      <c r="B6" s="66" t="s">
        <v>117</v>
      </c>
      <c r="C6" s="93">
        <f>YEAR(S3_currency!C6)</f>
        <v>2019</v>
      </c>
      <c r="D6" s="94">
        <f>_xlfn.XLOOKUP(C6,cpi!$A:$A,cpi!$C:$C)</f>
        <v>0.80789445337036725</v>
      </c>
      <c r="E6" s="71">
        <v>1.1191682624596874E-2</v>
      </c>
      <c r="F6" s="71">
        <f t="shared" si="0"/>
        <v>1.3852901920427237E-2</v>
      </c>
      <c r="G6" s="12" t="s">
        <v>166</v>
      </c>
    </row>
    <row r="7" spans="1:8" x14ac:dyDescent="0.35">
      <c r="A7" s="76" t="s">
        <v>124</v>
      </c>
      <c r="B7" s="66" t="s">
        <v>117</v>
      </c>
      <c r="C7" s="93">
        <f>YEAR(S3_currency!C7)</f>
        <v>2022</v>
      </c>
      <c r="D7" s="94">
        <f>_xlfn.XLOOKUP(C7,cpi!$A:$A,cpi!$C:$C)</f>
        <v>0.89333301988315095</v>
      </c>
      <c r="E7" s="71">
        <v>1.1096378617629958E-2</v>
      </c>
      <c r="F7" s="71">
        <f t="shared" si="0"/>
        <v>1.2421323706450903E-2</v>
      </c>
      <c r="G7" s="12" t="s">
        <v>166</v>
      </c>
    </row>
    <row r="8" spans="1:8" x14ac:dyDescent="0.35">
      <c r="A8" s="76" t="s">
        <v>125</v>
      </c>
      <c r="B8" s="66" t="s">
        <v>120</v>
      </c>
      <c r="C8" s="93">
        <f>YEAR(S3_currency!C8)</f>
        <v>2021</v>
      </c>
      <c r="D8" s="94">
        <f>_xlfn.XLOOKUP(C8,cpi!$A:$A,cpi!$C:$C)</f>
        <v>0.83806988137898908</v>
      </c>
      <c r="E8" s="71">
        <v>1.2734183752055126E-3</v>
      </c>
      <c r="F8" s="71">
        <f t="shared" si="0"/>
        <v>1.5194656239288615E-3</v>
      </c>
      <c r="G8" s="12" t="s">
        <v>166</v>
      </c>
    </row>
    <row r="9" spans="1:8" x14ac:dyDescent="0.35">
      <c r="A9" s="76" t="s">
        <v>126</v>
      </c>
      <c r="B9" s="66" t="s">
        <v>117</v>
      </c>
      <c r="C9" s="93">
        <f>YEAR(S3_currency!C9)</f>
        <v>2021</v>
      </c>
      <c r="D9" s="94">
        <f>_xlfn.XLOOKUP(C9,cpi!$A:$A,cpi!$C:$C)</f>
        <v>0.83806988137898908</v>
      </c>
      <c r="E9" s="71">
        <v>0.31548318292439281</v>
      </c>
      <c r="F9" s="71">
        <f t="shared" si="0"/>
        <v>0.37644018707042176</v>
      </c>
      <c r="G9" s="12" t="s">
        <v>166</v>
      </c>
    </row>
    <row r="10" spans="1:8" x14ac:dyDescent="0.35">
      <c r="A10" s="76" t="s">
        <v>126</v>
      </c>
      <c r="B10" s="66" t="s">
        <v>127</v>
      </c>
      <c r="C10" s="93">
        <f>YEAR(S3_currency!C10)</f>
        <v>2023</v>
      </c>
      <c r="D10" s="94">
        <f>_xlfn.XLOOKUP(C10,cpi!$A:$A,cpi!$C:$C)</f>
        <v>0.9433330023392974</v>
      </c>
      <c r="E10" s="71">
        <v>2.9212788883194719E-2</v>
      </c>
      <c r="F10" s="71">
        <f t="shared" si="0"/>
        <v>3.0967631590066519E-2</v>
      </c>
      <c r="G10" s="12" t="s">
        <v>166</v>
      </c>
    </row>
    <row r="11" spans="1:8" x14ac:dyDescent="0.35">
      <c r="A11" s="76" t="s">
        <v>128</v>
      </c>
      <c r="B11" s="66" t="s">
        <v>129</v>
      </c>
      <c r="C11" s="93">
        <f>YEAR(S3_currency!C11)</f>
        <v>2021</v>
      </c>
      <c r="D11" s="94">
        <f>_xlfn.XLOOKUP(C11,cpi!$A:$A,cpi!$C:$C)</f>
        <v>0.83806988137898908</v>
      </c>
      <c r="E11" s="71">
        <v>2.4271946544999385E-2</v>
      </c>
      <c r="F11" s="71">
        <f t="shared" si="0"/>
        <v>2.8961721551264301E-2</v>
      </c>
      <c r="G11" s="12" t="s">
        <v>166</v>
      </c>
    </row>
    <row r="12" spans="1:8" x14ac:dyDescent="0.35">
      <c r="A12" s="76" t="s">
        <v>130</v>
      </c>
      <c r="B12" s="66" t="s">
        <v>117</v>
      </c>
      <c r="C12" s="93">
        <f>YEAR(S3_currency!C12)</f>
        <v>2023</v>
      </c>
      <c r="D12" s="94">
        <f>_xlfn.XLOOKUP(C12,cpi!$A:$A,cpi!$C:$C)</f>
        <v>0.9433330023392974</v>
      </c>
      <c r="E12" s="71">
        <v>3.245373618282428E-2</v>
      </c>
      <c r="F12" s="71">
        <f t="shared" si="0"/>
        <v>3.4403265975371168E-2</v>
      </c>
      <c r="G12" s="12" t="s">
        <v>166</v>
      </c>
    </row>
    <row r="13" spans="1:8" x14ac:dyDescent="0.35">
      <c r="A13" s="76" t="s">
        <v>131</v>
      </c>
      <c r="B13" s="66" t="s">
        <v>120</v>
      </c>
      <c r="C13" s="93">
        <f>YEAR(S3_currency!C13)</f>
        <v>2021</v>
      </c>
      <c r="D13" s="94">
        <f>_xlfn.XLOOKUP(C13,cpi!$A:$A,cpi!$C:$C)</f>
        <v>0.83806988137898908</v>
      </c>
      <c r="E13" s="71">
        <v>9.672842469832325E-3</v>
      </c>
      <c r="F13" s="71">
        <f t="shared" si="0"/>
        <v>1.1541808964565456E-2</v>
      </c>
      <c r="G13" s="12" t="s">
        <v>166</v>
      </c>
    </row>
    <row r="14" spans="1:8" x14ac:dyDescent="0.35">
      <c r="A14" s="76" t="s">
        <v>133</v>
      </c>
      <c r="B14" s="66" t="s">
        <v>134</v>
      </c>
      <c r="C14" s="93">
        <f>YEAR(S3_currency!C14)</f>
        <v>2017</v>
      </c>
      <c r="D14" s="94">
        <f>_xlfn.XLOOKUP(C14,cpi!$A:$A,cpi!$C:$C)</f>
        <v>0.7801751648508195</v>
      </c>
      <c r="E14" s="71">
        <v>7.0181174078781956E-3</v>
      </c>
      <c r="F14" s="71">
        <f t="shared" si="0"/>
        <v>8.9955662831438105E-3</v>
      </c>
      <c r="G14" s="12" t="s">
        <v>166</v>
      </c>
    </row>
    <row r="15" spans="1:8" x14ac:dyDescent="0.35">
      <c r="A15" s="76" t="s">
        <v>133</v>
      </c>
      <c r="B15" s="66" t="s">
        <v>129</v>
      </c>
      <c r="C15" s="93">
        <f>YEAR(S3_currency!C15)</f>
        <v>2020</v>
      </c>
      <c r="D15" s="94">
        <f>_xlfn.XLOOKUP(C15,cpi!$A:$A,cpi!$C:$C)</f>
        <v>0.81473655623278729</v>
      </c>
      <c r="E15" s="71">
        <v>1.4487453514792629E-2</v>
      </c>
      <c r="F15" s="71">
        <f t="shared" si="0"/>
        <v>1.7781764429204355E-2</v>
      </c>
      <c r="G15" s="12" t="s">
        <v>166</v>
      </c>
      <c r="H15" s="12"/>
    </row>
    <row r="16" spans="1:8" x14ac:dyDescent="0.35">
      <c r="A16" s="76" t="s">
        <v>135</v>
      </c>
      <c r="B16" s="66" t="s">
        <v>129</v>
      </c>
      <c r="C16" s="93">
        <f>YEAR(S3_currency!C16)</f>
        <v>2022</v>
      </c>
      <c r="D16" s="94">
        <f>_xlfn.XLOOKUP(C16,cpi!$A:$A,cpi!$C:$C)</f>
        <v>0.89333301988315095</v>
      </c>
      <c r="E16" s="71">
        <v>7.0235823677239568E-3</v>
      </c>
      <c r="F16" s="71">
        <f t="shared" si="0"/>
        <v>7.8622218270210705E-3</v>
      </c>
      <c r="G16" s="12" t="s">
        <v>166</v>
      </c>
    </row>
    <row r="17" spans="1:7" x14ac:dyDescent="0.35">
      <c r="A17" s="76" t="s">
        <v>136</v>
      </c>
      <c r="B17" s="66" t="s">
        <v>117</v>
      </c>
      <c r="C17" s="93">
        <f>YEAR(S3_currency!C17)</f>
        <v>2018</v>
      </c>
      <c r="D17" s="94">
        <f>_xlfn.XLOOKUP(C17,cpi!$A:$A,cpi!$C:$C)</f>
        <v>0.79508744032019651</v>
      </c>
      <c r="E17" s="71">
        <v>7.4725491944284345E-3</v>
      </c>
      <c r="F17" s="71">
        <f t="shared" si="0"/>
        <v>9.3983992394837731E-3</v>
      </c>
      <c r="G17" s="12" t="s">
        <v>166</v>
      </c>
    </row>
    <row r="18" spans="1:7" x14ac:dyDescent="0.35">
      <c r="A18" s="76" t="s">
        <v>137</v>
      </c>
      <c r="B18" s="66" t="s">
        <v>120</v>
      </c>
      <c r="C18" s="93">
        <f>YEAR(S3_currency!C18)</f>
        <v>2020</v>
      </c>
      <c r="D18" s="94">
        <f>_xlfn.XLOOKUP(C18,cpi!$A:$A,cpi!$C:$C)</f>
        <v>0.81473655623278729</v>
      </c>
      <c r="E18" s="71">
        <v>3.0445090869935278E-2</v>
      </c>
      <c r="F18" s="71">
        <f t="shared" si="0"/>
        <v>3.7368018701294747E-2</v>
      </c>
      <c r="G18" s="12" t="s">
        <v>166</v>
      </c>
    </row>
    <row r="19" spans="1:7" x14ac:dyDescent="0.35">
      <c r="A19" s="76" t="s">
        <v>138</v>
      </c>
      <c r="B19" s="66" t="s">
        <v>120</v>
      </c>
      <c r="C19" s="93">
        <f>YEAR(S3_currency!C19)</f>
        <v>2019</v>
      </c>
      <c r="D19" s="94">
        <f>_xlfn.XLOOKUP(C19,cpi!$A:$A,cpi!$C:$C)</f>
        <v>0.80789445337036725</v>
      </c>
      <c r="E19" s="71">
        <v>3.3836654679280452E-2</v>
      </c>
      <c r="F19" s="71">
        <f t="shared" si="0"/>
        <v>4.1882518858894234E-2</v>
      </c>
      <c r="G19" s="12" t="s">
        <v>166</v>
      </c>
    </row>
    <row r="20" spans="1:7" x14ac:dyDescent="0.35">
      <c r="A20" s="76" t="s">
        <v>139</v>
      </c>
      <c r="B20" s="66" t="s">
        <v>120</v>
      </c>
      <c r="C20" s="93">
        <f>YEAR(S3_currency!C20)</f>
        <v>2020</v>
      </c>
      <c r="D20" s="94">
        <f>_xlfn.XLOOKUP(C20,cpi!$A:$A,cpi!$C:$C)</f>
        <v>0.81473655623278729</v>
      </c>
      <c r="E20" s="71">
        <v>7.0680559015660919E-3</v>
      </c>
      <c r="F20" s="71">
        <f t="shared" si="0"/>
        <v>8.6752654554346532E-3</v>
      </c>
      <c r="G20" s="12" t="s">
        <v>166</v>
      </c>
    </row>
    <row r="21" spans="1:7" x14ac:dyDescent="0.35">
      <c r="A21" s="76" t="s">
        <v>140</v>
      </c>
      <c r="B21" s="66" t="s">
        <v>129</v>
      </c>
      <c r="C21" s="93">
        <f>YEAR(S3_currency!C21)</f>
        <v>2019</v>
      </c>
      <c r="D21" s="94">
        <f>_xlfn.XLOOKUP(C21,cpi!$A:$A,cpi!$C:$C)</f>
        <v>0.80789445337036725</v>
      </c>
      <c r="E21" s="71">
        <v>1.7514764930910517E-2</v>
      </c>
      <c r="F21" s="71">
        <f t="shared" si="0"/>
        <v>2.1679521202110707E-2</v>
      </c>
      <c r="G21" s="12" t="s">
        <v>166</v>
      </c>
    </row>
    <row r="22" spans="1:7" x14ac:dyDescent="0.35">
      <c r="A22" s="76" t="s">
        <v>141</v>
      </c>
      <c r="B22" s="66" t="s">
        <v>129</v>
      </c>
      <c r="C22" s="93">
        <f>YEAR(S3_currency!C22)</f>
        <v>2020</v>
      </c>
      <c r="D22" s="94">
        <f>_xlfn.XLOOKUP(C22,cpi!$A:$A,cpi!$C:$C)</f>
        <v>0.81473655623278729</v>
      </c>
      <c r="E22" s="71">
        <v>2.7862180829470642E-2</v>
      </c>
      <c r="F22" s="71">
        <f t="shared" si="0"/>
        <v>3.4197779167171469E-2</v>
      </c>
      <c r="G22" s="12" t="s">
        <v>166</v>
      </c>
    </row>
    <row r="23" spans="1:7" x14ac:dyDescent="0.35">
      <c r="A23" s="76" t="s">
        <v>142</v>
      </c>
      <c r="B23" s="66" t="s">
        <v>129</v>
      </c>
      <c r="C23" s="93">
        <f>YEAR(S3_currency!C23)</f>
        <v>2017</v>
      </c>
      <c r="D23" s="94">
        <f>_xlfn.XLOOKUP(C23,cpi!$A:$A,cpi!$C:$C)</f>
        <v>0.7801751648508195</v>
      </c>
      <c r="E23" s="71">
        <v>8.6141780951446111E-3</v>
      </c>
      <c r="F23" s="71">
        <f t="shared" si="0"/>
        <v>1.1041338513757694E-2</v>
      </c>
      <c r="G23" s="12" t="s">
        <v>166</v>
      </c>
    </row>
    <row r="24" spans="1:7" x14ac:dyDescent="0.35">
      <c r="A24" s="76" t="s">
        <v>143</v>
      </c>
      <c r="B24" s="66" t="s">
        <v>122</v>
      </c>
      <c r="C24" s="93">
        <f>YEAR(S3_currency!C24)</f>
        <v>2018</v>
      </c>
      <c r="D24" s="94">
        <f>_xlfn.XLOOKUP(C24,cpi!$A:$A,cpi!$C:$C)</f>
        <v>0.79508744032019651</v>
      </c>
      <c r="E24" s="71">
        <v>6.2499396853996123E-2</v>
      </c>
      <c r="F24" s="71">
        <f t="shared" si="0"/>
        <v>7.8606947719896639E-2</v>
      </c>
      <c r="G24" s="12" t="s">
        <v>166</v>
      </c>
    </row>
    <row r="25" spans="1:7" x14ac:dyDescent="0.35">
      <c r="A25" s="76" t="s">
        <v>144</v>
      </c>
      <c r="B25" s="66" t="s">
        <v>129</v>
      </c>
      <c r="C25" s="93">
        <f>YEAR(S3_currency!C25)</f>
        <v>2018</v>
      </c>
      <c r="D25" s="94">
        <f>_xlfn.XLOOKUP(C25,cpi!$A:$A,cpi!$C:$C)</f>
        <v>0.79508744032019651</v>
      </c>
      <c r="E25" s="71">
        <v>2.8522251997995816E-2</v>
      </c>
      <c r="F25" s="71">
        <f t="shared" si="0"/>
        <v>3.587310093404239E-2</v>
      </c>
      <c r="G25" s="12" t="s">
        <v>166</v>
      </c>
    </row>
    <row r="26" spans="1:7" x14ac:dyDescent="0.35">
      <c r="A26" s="76" t="s">
        <v>144</v>
      </c>
      <c r="B26" s="66" t="s">
        <v>117</v>
      </c>
      <c r="C26" s="93">
        <f>YEAR(S3_currency!C26)</f>
        <v>2023</v>
      </c>
      <c r="D26" s="94">
        <f>_xlfn.XLOOKUP(C26,cpi!$A:$A,cpi!$C:$C)</f>
        <v>0.9433330023392974</v>
      </c>
      <c r="E26" s="71">
        <v>1.5527823585957652E-3</v>
      </c>
      <c r="F26" s="71">
        <f t="shared" si="0"/>
        <v>1.6460596149452443E-3</v>
      </c>
      <c r="G26" s="12" t="s">
        <v>166</v>
      </c>
    </row>
    <row r="27" spans="1:7" x14ac:dyDescent="0.35">
      <c r="A27" s="76" t="s">
        <v>145</v>
      </c>
      <c r="B27" s="66" t="s">
        <v>117</v>
      </c>
      <c r="C27" s="93">
        <f>YEAR(S3_currency!C27)</f>
        <v>2022</v>
      </c>
      <c r="D27" s="94">
        <f>_xlfn.XLOOKUP(C27,cpi!$A:$A,cpi!$C:$C)</f>
        <v>0.89333301988315095</v>
      </c>
      <c r="E27" s="71">
        <v>4.2925773330012868E-3</v>
      </c>
      <c r="F27" s="71">
        <f t="shared" si="0"/>
        <v>4.8051255662337001E-3</v>
      </c>
      <c r="G27" s="12" t="s">
        <v>166</v>
      </c>
    </row>
    <row r="28" spans="1:7" x14ac:dyDescent="0.35">
      <c r="A28" s="76" t="s">
        <v>146</v>
      </c>
      <c r="B28" s="66" t="s">
        <v>120</v>
      </c>
      <c r="C28" s="93">
        <f>YEAR(S3_currency!C28)</f>
        <v>2020</v>
      </c>
      <c r="D28" s="94">
        <f>_xlfn.XLOOKUP(C28,cpi!$A:$A,cpi!$C:$C)</f>
        <v>0.81473655623278729</v>
      </c>
      <c r="E28" s="71">
        <v>2.2256695844824176E-2</v>
      </c>
      <c r="F28" s="71">
        <f t="shared" si="0"/>
        <v>2.7317659523878011E-2</v>
      </c>
      <c r="G28" s="12" t="s">
        <v>166</v>
      </c>
    </row>
    <row r="29" spans="1:7" x14ac:dyDescent="0.35">
      <c r="A29" s="76" t="s">
        <v>147</v>
      </c>
      <c r="B29" s="66" t="s">
        <v>120</v>
      </c>
      <c r="C29" s="93">
        <f>YEAR(S3_currency!C29)</f>
        <v>2025</v>
      </c>
      <c r="D29" s="94">
        <f>_xlfn.XLOOKUP(C29,cpi!$A:$A,cpi!$C:$C)</f>
        <v>1</v>
      </c>
      <c r="E29" s="71">
        <v>1.3177993381526571E-2</v>
      </c>
      <c r="F29" s="71">
        <f t="shared" si="0"/>
        <v>1.3177993381526571E-2</v>
      </c>
      <c r="G29" s="12" t="s">
        <v>166</v>
      </c>
    </row>
    <row r="30" spans="1:7" x14ac:dyDescent="0.35">
      <c r="A30" s="76" t="s">
        <v>149</v>
      </c>
      <c r="B30" s="66" t="s">
        <v>129</v>
      </c>
      <c r="C30" s="93">
        <f>YEAR(S3_currency!C30)</f>
        <v>2024</v>
      </c>
      <c r="D30" s="94">
        <f>_xlfn.XLOOKUP(C30,cpi!$A:$A,cpi!$C:$C)</f>
        <v>0.97315755327805165</v>
      </c>
      <c r="E30" s="71">
        <v>6.8656352249358513E-3</v>
      </c>
      <c r="F30" s="71">
        <f t="shared" si="0"/>
        <v>7.0550089261591483E-3</v>
      </c>
      <c r="G30" s="12" t="s">
        <v>166</v>
      </c>
    </row>
    <row r="31" spans="1:7" x14ac:dyDescent="0.35">
      <c r="A31" s="76" t="s">
        <v>150</v>
      </c>
      <c r="B31" s="66" t="s">
        <v>117</v>
      </c>
      <c r="C31" s="93">
        <f>YEAR(S3_currency!C31)</f>
        <v>2021</v>
      </c>
      <c r="D31" s="94">
        <f>_xlfn.XLOOKUP(C31,cpi!$A:$A,cpi!$C:$C)</f>
        <v>0.83806988137898908</v>
      </c>
      <c r="E31" s="71">
        <v>6.8486698405122084E-3</v>
      </c>
      <c r="F31" s="71">
        <f t="shared" si="0"/>
        <v>8.1719555763573922E-3</v>
      </c>
      <c r="G31" s="12" t="s">
        <v>166</v>
      </c>
    </row>
    <row r="32" spans="1:7" x14ac:dyDescent="0.35">
      <c r="A32" s="76" t="s">
        <v>151</v>
      </c>
      <c r="B32" s="66" t="s">
        <v>120</v>
      </c>
      <c r="C32" s="93">
        <f>YEAR(S3_currency!C32)</f>
        <v>2021</v>
      </c>
      <c r="D32" s="94">
        <f>_xlfn.XLOOKUP(C32,cpi!$A:$A,cpi!$C:$C)</f>
        <v>0.83806988137898908</v>
      </c>
      <c r="E32" s="71">
        <v>2.1473414799671901E-2</v>
      </c>
      <c r="F32" s="71">
        <f t="shared" si="0"/>
        <v>2.5622463325300278E-2</v>
      </c>
      <c r="G32" s="12" t="s">
        <v>166</v>
      </c>
    </row>
    <row r="33" spans="1:8" x14ac:dyDescent="0.35">
      <c r="A33" s="76" t="s">
        <v>152</v>
      </c>
      <c r="B33" s="66" t="s">
        <v>120</v>
      </c>
      <c r="C33" s="93">
        <f>YEAR(S3_currency!C33)</f>
        <v>2023</v>
      </c>
      <c r="D33" s="94">
        <f>_xlfn.XLOOKUP(C33,cpi!$A:$A,cpi!$C:$C)</f>
        <v>0.9433330023392974</v>
      </c>
      <c r="E33" s="71">
        <v>9.7451329573509157E-3</v>
      </c>
      <c r="F33" s="71">
        <f t="shared" si="0"/>
        <v>1.0330533261514997E-2</v>
      </c>
      <c r="G33" s="12" t="s">
        <v>166</v>
      </c>
    </row>
    <row r="34" spans="1:8" x14ac:dyDescent="0.35">
      <c r="A34" s="76" t="s">
        <v>153</v>
      </c>
      <c r="B34" s="66" t="s">
        <v>120</v>
      </c>
      <c r="C34" s="93">
        <f>YEAR(S3_currency!C34)</f>
        <v>2021</v>
      </c>
      <c r="D34" s="94">
        <f>_xlfn.XLOOKUP(C34,cpi!$A:$A,cpi!$C:$C)</f>
        <v>0.83806988137898908</v>
      </c>
      <c r="E34" s="71">
        <v>9.3691163576957559E-2</v>
      </c>
      <c r="F34" s="71">
        <f t="shared" si="0"/>
        <v>0.11179397525036323</v>
      </c>
      <c r="G34" s="12" t="s">
        <v>166</v>
      </c>
      <c r="H34" s="33"/>
    </row>
    <row r="35" spans="1:8" x14ac:dyDescent="0.35">
      <c r="A35" s="76" t="s">
        <v>154</v>
      </c>
      <c r="B35" s="66" t="s">
        <v>129</v>
      </c>
      <c r="C35" s="93">
        <f>YEAR(S3_currency!C35)</f>
        <v>2020</v>
      </c>
      <c r="D35" s="94">
        <f>_xlfn.XLOOKUP(C35,cpi!$A:$A,cpi!$C:$C)</f>
        <v>0.81473655623278729</v>
      </c>
      <c r="E35" s="71">
        <v>1.8963319301420641E-2</v>
      </c>
      <c r="F35" s="71">
        <f t="shared" si="0"/>
        <v>2.3275400074232615E-2</v>
      </c>
      <c r="G35" s="12" t="s">
        <v>166</v>
      </c>
      <c r="H35" s="33"/>
    </row>
    <row r="36" spans="1:8" x14ac:dyDescent="0.35">
      <c r="A36" s="76" t="s">
        <v>155</v>
      </c>
      <c r="B36" s="66" t="s">
        <v>117</v>
      </c>
      <c r="C36" s="93">
        <f>YEAR(S3_currency!C36)</f>
        <v>2022</v>
      </c>
      <c r="D36" s="94">
        <f>_xlfn.XLOOKUP(C36,cpi!$A:$A,cpi!$C:$C)</f>
        <v>0.89333301988315095</v>
      </c>
      <c r="E36" s="71">
        <v>7.842619126796806E-3</v>
      </c>
      <c r="F36" s="71">
        <f t="shared" si="0"/>
        <v>8.7790543417085708E-3</v>
      </c>
      <c r="G36" s="12" t="s">
        <v>166</v>
      </c>
      <c r="H36" s="33"/>
    </row>
    <row r="37" spans="1:8" x14ac:dyDescent="0.35">
      <c r="A37" s="76" t="s">
        <v>156</v>
      </c>
      <c r="B37" s="66" t="s">
        <v>120</v>
      </c>
      <c r="C37" s="93">
        <f>YEAR(S3_currency!C37)</f>
        <v>2021</v>
      </c>
      <c r="D37" s="94">
        <f>_xlfn.XLOOKUP(C37,cpi!$A:$A,cpi!$C:$C)</f>
        <v>0.83806988137898908</v>
      </c>
      <c r="E37" s="71">
        <v>1.6769028660397825E-2</v>
      </c>
      <c r="F37" s="71">
        <f t="shared" si="0"/>
        <v>2.0009105485100463E-2</v>
      </c>
      <c r="G37" s="12" t="s">
        <v>166</v>
      </c>
      <c r="H37" s="33"/>
    </row>
    <row r="38" spans="1:8" x14ac:dyDescent="0.35">
      <c r="A38" s="76" t="s">
        <v>157</v>
      </c>
      <c r="B38" s="66" t="s">
        <v>117</v>
      </c>
      <c r="C38" s="93">
        <f>YEAR(S3_currency!C38)</f>
        <v>2018</v>
      </c>
      <c r="D38" s="94">
        <f>_xlfn.XLOOKUP(C38,cpi!$A:$A,cpi!$C:$C)</f>
        <v>0.79508744032019651</v>
      </c>
      <c r="E38" s="71">
        <v>5.0120842656696009E-2</v>
      </c>
      <c r="F38" s="71">
        <f t="shared" si="0"/>
        <v>6.3038151673621479E-2</v>
      </c>
      <c r="G38" s="12" t="s">
        <v>166</v>
      </c>
      <c r="H38" s="33"/>
    </row>
    <row r="39" spans="1:8" x14ac:dyDescent="0.35">
      <c r="A39" s="76" t="s">
        <v>158</v>
      </c>
      <c r="B39" s="66" t="s">
        <v>159</v>
      </c>
      <c r="C39" s="93">
        <f>YEAR(S3_currency!C39)</f>
        <v>2016</v>
      </c>
      <c r="D39" s="94">
        <f>_xlfn.XLOOKUP(C39,cpi!$A:$A,cpi!$C:$C)</f>
        <v>0.76526288938144249</v>
      </c>
      <c r="E39" s="71">
        <v>2.7369367819387118E-3</v>
      </c>
      <c r="F39" s="71">
        <f t="shared" si="0"/>
        <v>3.5764661006245342E-3</v>
      </c>
      <c r="G39" s="12" t="s">
        <v>166</v>
      </c>
      <c r="H39" s="33"/>
    </row>
    <row r="40" spans="1:8" x14ac:dyDescent="0.35">
      <c r="A40" s="76" t="s">
        <v>158</v>
      </c>
      <c r="B40" s="66" t="s">
        <v>122</v>
      </c>
      <c r="C40" s="93">
        <f>YEAR(S3_currency!C40)</f>
        <v>2018</v>
      </c>
      <c r="D40" s="94">
        <f>_xlfn.XLOOKUP(C40,cpi!$A:$A,cpi!$C:$C)</f>
        <v>0.79508744032019651</v>
      </c>
      <c r="E40" s="71">
        <v>2.0427890018850054E-2</v>
      </c>
      <c r="F40" s="71">
        <f t="shared" si="0"/>
        <v>2.5692633266378051E-2</v>
      </c>
      <c r="G40" s="12" t="s">
        <v>166</v>
      </c>
      <c r="H40" s="33"/>
    </row>
    <row r="41" spans="1:8" x14ac:dyDescent="0.35">
      <c r="A41" s="76" t="s">
        <v>160</v>
      </c>
      <c r="B41" s="66" t="s">
        <v>117</v>
      </c>
      <c r="C41" s="93">
        <f>YEAR(S3_currency!C41)</f>
        <v>2021</v>
      </c>
      <c r="D41" s="94">
        <f>_xlfn.XLOOKUP(C41,cpi!$A:$A,cpi!$C:$C)</f>
        <v>0.83806988137898908</v>
      </c>
      <c r="E41" s="71">
        <v>8.6409829878948113E-3</v>
      </c>
      <c r="F41" s="71">
        <f t="shared" si="0"/>
        <v>1.0310575740625161E-2</v>
      </c>
      <c r="G41" s="12" t="s">
        <v>166</v>
      </c>
      <c r="H41" s="33"/>
    </row>
    <row r="42" spans="1:8" x14ac:dyDescent="0.35">
      <c r="A42" s="76" t="s">
        <v>161</v>
      </c>
      <c r="B42" s="66" t="s">
        <v>129</v>
      </c>
      <c r="C42" s="93">
        <f>YEAR(S3_currency!C42)</f>
        <v>2019</v>
      </c>
      <c r="D42" s="94">
        <f>_xlfn.XLOOKUP(C42,cpi!$A:$A,cpi!$C:$C)</f>
        <v>0.80789445337036725</v>
      </c>
      <c r="E42" s="71">
        <v>4.9928855010791919E-3</v>
      </c>
      <c r="F42" s="71">
        <f t="shared" si="0"/>
        <v>6.1801210297334191E-3</v>
      </c>
      <c r="G42" s="12" t="s">
        <v>166</v>
      </c>
      <c r="H42" s="33"/>
    </row>
    <row r="43" spans="1:8" x14ac:dyDescent="0.35">
      <c r="A43" s="76" t="s">
        <v>162</v>
      </c>
      <c r="B43" s="66" t="s">
        <v>114</v>
      </c>
      <c r="C43" s="93">
        <f>YEAR(S3_currency!C43)</f>
        <v>2018</v>
      </c>
      <c r="D43" s="94">
        <f>_xlfn.XLOOKUP(C43,cpi!$A:$A,cpi!$C:$C)</f>
        <v>0.79508744032019651</v>
      </c>
      <c r="E43" s="71">
        <v>2.399643372181523E-2</v>
      </c>
      <c r="F43" s="71">
        <f t="shared" si="0"/>
        <v>3.0180873832130237E-2</v>
      </c>
      <c r="G43" s="12" t="s">
        <v>166</v>
      </c>
      <c r="H43" s="33"/>
    </row>
    <row r="44" spans="1:8" x14ac:dyDescent="0.35">
      <c r="A44" s="76" t="s">
        <v>162</v>
      </c>
      <c r="B44" s="66" t="s">
        <v>120</v>
      </c>
      <c r="C44" s="93">
        <f>YEAR(S3_currency!C44)</f>
        <v>2021</v>
      </c>
      <c r="D44" s="94">
        <f>_xlfn.XLOOKUP(C44,cpi!$A:$A,cpi!$C:$C)</f>
        <v>0.83806988137898908</v>
      </c>
      <c r="E44" s="71">
        <v>1.2876246020226774E-2</v>
      </c>
      <c r="F44" s="71">
        <f t="shared" si="0"/>
        <v>1.5364167483312674E-2</v>
      </c>
      <c r="G44" s="12" t="s">
        <v>166</v>
      </c>
      <c r="H44" s="33"/>
    </row>
    <row r="45" spans="1:8" x14ac:dyDescent="0.35">
      <c r="A45" s="76" t="s">
        <v>163</v>
      </c>
      <c r="B45" s="66" t="s">
        <v>129</v>
      </c>
      <c r="C45" s="93">
        <f>YEAR(S3_currency!C45)</f>
        <v>2020</v>
      </c>
      <c r="D45" s="94">
        <f>_xlfn.XLOOKUP(C45,cpi!$A:$A,cpi!$C:$C)</f>
        <v>0.81473655623278729</v>
      </c>
      <c r="E45" s="71">
        <v>3.9697606567524871E-2</v>
      </c>
      <c r="F45" s="71">
        <f t="shared" si="0"/>
        <v>4.8724469601659111E-2</v>
      </c>
      <c r="G45" s="12" t="s">
        <v>166</v>
      </c>
      <c r="H45" s="33"/>
    </row>
    <row r="46" spans="1:8" x14ac:dyDescent="0.35">
      <c r="A46" s="76" t="s">
        <v>163</v>
      </c>
      <c r="B46" s="66" t="s">
        <v>122</v>
      </c>
      <c r="C46" s="93">
        <f>YEAR(S3_currency!C46)</f>
        <v>2021</v>
      </c>
      <c r="D46" s="94">
        <f>_xlfn.XLOOKUP(C46,cpi!$A:$A,cpi!$C:$C)</f>
        <v>0.83806988137898908</v>
      </c>
      <c r="E46" s="71">
        <v>0.14620071551195007</v>
      </c>
      <c r="F46" s="71">
        <f t="shared" si="0"/>
        <v>0.17444931354815707</v>
      </c>
      <c r="G46" s="12" t="s">
        <v>166</v>
      </c>
      <c r="H46" s="33"/>
    </row>
    <row r="47" spans="1:8" x14ac:dyDescent="0.35">
      <c r="A47" s="76" t="s">
        <v>163</v>
      </c>
      <c r="B47" s="66" t="s">
        <v>164</v>
      </c>
      <c r="C47" s="93">
        <f>YEAR(S3_currency!C47)</f>
        <v>2021</v>
      </c>
      <c r="D47" s="94">
        <f>_xlfn.XLOOKUP(C47,cpi!$A:$A,cpi!$C:$C)</f>
        <v>0.83806988137898908</v>
      </c>
      <c r="E47" s="71">
        <v>0.11312825201454511</v>
      </c>
      <c r="F47" s="71">
        <f t="shared" si="0"/>
        <v>0.13498665747109298</v>
      </c>
      <c r="G47" s="12" t="s">
        <v>166</v>
      </c>
      <c r="H47" s="33"/>
    </row>
    <row r="48" spans="1:8" x14ac:dyDescent="0.35">
      <c r="A48" s="76" t="s">
        <v>165</v>
      </c>
      <c r="B48" s="66" t="s">
        <v>117</v>
      </c>
      <c r="C48" s="93">
        <f>YEAR(S3_currency!C48)</f>
        <v>2023</v>
      </c>
      <c r="D48" s="94">
        <f>_xlfn.XLOOKUP(C48,cpi!$A:$A,cpi!$C:$C)</f>
        <v>0.9433330023392974</v>
      </c>
      <c r="E48" s="71">
        <v>2.2621770804788052E-2</v>
      </c>
      <c r="F48" s="71">
        <f t="shared" si="0"/>
        <v>2.3980684179065185E-2</v>
      </c>
      <c r="G48" s="12" t="s">
        <v>166</v>
      </c>
      <c r="H48" s="33"/>
    </row>
    <row r="49" spans="2:8" x14ac:dyDescent="0.35">
      <c r="B49" s="66"/>
      <c r="C49" s="77"/>
      <c r="D49" s="77"/>
      <c r="E49" s="71"/>
      <c r="F49" s="71"/>
      <c r="G49" s="33"/>
      <c r="H49" s="33"/>
    </row>
    <row r="50" spans="2:8" x14ac:dyDescent="0.35">
      <c r="B50" s="66"/>
      <c r="C50" s="77"/>
      <c r="D50" s="77"/>
      <c r="E50" s="71"/>
      <c r="F50" s="71"/>
      <c r="G50" s="33"/>
      <c r="H50" s="33"/>
    </row>
    <row r="51" spans="2:8" x14ac:dyDescent="0.35">
      <c r="B51" s="66"/>
      <c r="C51" s="77"/>
      <c r="D51" s="77"/>
      <c r="E51" s="71"/>
      <c r="F51" s="71"/>
      <c r="G51" s="33"/>
      <c r="H51" s="33"/>
    </row>
    <row r="52" spans="2:8" x14ac:dyDescent="0.35">
      <c r="B52" s="66"/>
      <c r="C52" s="77"/>
      <c r="D52" s="77"/>
      <c r="E52" s="71"/>
      <c r="F52" s="71"/>
      <c r="G52" s="33"/>
      <c r="H52" s="33"/>
    </row>
    <row r="53" spans="2:8" x14ac:dyDescent="0.35">
      <c r="B53" s="66"/>
      <c r="C53" s="77"/>
      <c r="D53" s="77"/>
      <c r="E53" s="71"/>
      <c r="F53" s="71"/>
      <c r="G53" s="33"/>
      <c r="H53" s="33"/>
    </row>
    <row r="54" spans="2:8" x14ac:dyDescent="0.35">
      <c r="B54" s="66"/>
      <c r="C54" s="77"/>
      <c r="D54" s="77"/>
      <c r="E54" s="71"/>
      <c r="F54" s="71"/>
      <c r="G54" s="33"/>
      <c r="H54" s="33"/>
    </row>
    <row r="55" spans="2:8" x14ac:dyDescent="0.35">
      <c r="B55" s="66"/>
      <c r="C55" s="77"/>
      <c r="D55" s="77"/>
      <c r="E55" s="71"/>
      <c r="F55" s="71"/>
      <c r="G55" s="33"/>
      <c r="H55" s="33"/>
    </row>
    <row r="56" spans="2:8" x14ac:dyDescent="0.35">
      <c r="B56" s="66"/>
      <c r="C56" s="77"/>
      <c r="D56" s="77"/>
      <c r="E56" s="71"/>
      <c r="F56" s="71"/>
      <c r="G56" s="33"/>
      <c r="H56" s="33"/>
    </row>
    <row r="57" spans="2:8" x14ac:dyDescent="0.35">
      <c r="B57" s="66"/>
      <c r="C57" s="77"/>
      <c r="D57" s="77"/>
      <c r="E57" s="71"/>
      <c r="F57" s="71"/>
      <c r="G57" s="33"/>
      <c r="H57" s="33"/>
    </row>
    <row r="58" spans="2:8" x14ac:dyDescent="0.35">
      <c r="B58" s="66"/>
      <c r="C58" s="77"/>
      <c r="D58" s="77"/>
      <c r="E58" s="71"/>
      <c r="F58" s="71"/>
      <c r="G58" s="33"/>
      <c r="H58" s="33"/>
    </row>
    <row r="59" spans="2:8" x14ac:dyDescent="0.35">
      <c r="B59" s="66"/>
      <c r="C59" s="77"/>
      <c r="D59" s="77"/>
      <c r="E59" s="71"/>
      <c r="F59" s="71"/>
      <c r="G59" s="33"/>
      <c r="H59" s="33"/>
    </row>
    <row r="60" spans="2:8" x14ac:dyDescent="0.35">
      <c r="B60" s="66"/>
      <c r="C60" s="77"/>
      <c r="D60" s="77"/>
      <c r="E60" s="71"/>
      <c r="F60" s="71"/>
      <c r="G60" s="33"/>
      <c r="H60" s="33"/>
    </row>
    <row r="61" spans="2:8" x14ac:dyDescent="0.35">
      <c r="B61" s="66"/>
      <c r="C61" s="77"/>
      <c r="D61" s="77"/>
      <c r="E61" s="71"/>
      <c r="F61" s="71"/>
      <c r="G61" s="33"/>
      <c r="H61" s="33"/>
    </row>
    <row r="62" spans="2:8" x14ac:dyDescent="0.35">
      <c r="B62" s="66"/>
      <c r="C62" s="77"/>
      <c r="D62" s="77"/>
      <c r="E62" s="71"/>
      <c r="F62" s="71"/>
      <c r="G62" s="33"/>
      <c r="H62" s="33"/>
    </row>
    <row r="63" spans="2:8" x14ac:dyDescent="0.35">
      <c r="B63" s="66"/>
      <c r="C63" s="77"/>
      <c r="D63" s="77"/>
      <c r="E63" s="71"/>
      <c r="F63" s="71"/>
      <c r="G63" s="33"/>
      <c r="H63" s="33"/>
    </row>
    <row r="64" spans="2:8" x14ac:dyDescent="0.35">
      <c r="B64" s="66"/>
      <c r="C64" s="77"/>
      <c r="D64" s="77"/>
      <c r="E64" s="71"/>
      <c r="F64" s="71"/>
      <c r="G64" s="33"/>
      <c r="H64" s="33"/>
    </row>
    <row r="65" spans="2:8" x14ac:dyDescent="0.35">
      <c r="B65" s="66"/>
      <c r="C65" s="77"/>
      <c r="D65" s="77"/>
      <c r="E65" s="71"/>
      <c r="F65" s="71"/>
      <c r="G65" s="33"/>
      <c r="H65" s="33"/>
    </row>
    <row r="66" spans="2:8" x14ac:dyDescent="0.35">
      <c r="B66" s="66"/>
      <c r="C66" s="77"/>
      <c r="D66" s="77"/>
      <c r="E66" s="71"/>
      <c r="F66" s="71"/>
      <c r="G66" s="33"/>
      <c r="H66" s="33"/>
    </row>
    <row r="67" spans="2:8" x14ac:dyDescent="0.35">
      <c r="B67" s="66"/>
      <c r="C67" s="77"/>
      <c r="D67" s="77"/>
      <c r="E67" s="71"/>
      <c r="F67" s="71"/>
      <c r="G67" s="33"/>
      <c r="H67" s="33"/>
    </row>
    <row r="68" spans="2:8" x14ac:dyDescent="0.35">
      <c r="B68" s="66"/>
      <c r="C68" s="77"/>
      <c r="D68" s="77"/>
      <c r="E68" s="71"/>
      <c r="F68" s="71"/>
      <c r="G68" s="33"/>
      <c r="H68" s="33"/>
    </row>
    <row r="69" spans="2:8" x14ac:dyDescent="0.35">
      <c r="B69" s="66"/>
      <c r="C69" s="67"/>
      <c r="D69" s="67"/>
      <c r="E69" s="71"/>
      <c r="F69" s="71"/>
      <c r="G69" s="33"/>
      <c r="H69" s="33"/>
    </row>
    <row r="70" spans="2:8" x14ac:dyDescent="0.35">
      <c r="B70" s="66"/>
      <c r="C70" s="67"/>
      <c r="D70" s="67"/>
      <c r="E70" s="71"/>
      <c r="F70" s="71"/>
    </row>
    <row r="71" spans="2:8" x14ac:dyDescent="0.35">
      <c r="B71" s="66"/>
      <c r="C71" s="67"/>
      <c r="D71" s="67"/>
      <c r="E71" s="71"/>
      <c r="F71" s="71"/>
    </row>
    <row r="72" spans="2:8" x14ac:dyDescent="0.35">
      <c r="B72" s="66"/>
      <c r="C72" s="67"/>
      <c r="D72" s="67"/>
      <c r="E72" s="71"/>
      <c r="F72" s="71"/>
    </row>
    <row r="73" spans="2:8" x14ac:dyDescent="0.35">
      <c r="B73" s="66"/>
      <c r="C73" s="67"/>
      <c r="D73" s="67"/>
      <c r="E73" s="71"/>
      <c r="F73" s="71"/>
    </row>
    <row r="74" spans="2:8" x14ac:dyDescent="0.35">
      <c r="B74" s="66"/>
      <c r="C74" s="67"/>
      <c r="D74" s="67"/>
      <c r="E74" s="71"/>
      <c r="F74" s="71"/>
    </row>
    <row r="75" spans="2:8" x14ac:dyDescent="0.35">
      <c r="B75" s="66"/>
      <c r="C75" s="67"/>
      <c r="D75" s="67"/>
      <c r="E75" s="71"/>
      <c r="F75" s="71"/>
    </row>
    <row r="76" spans="2:8" x14ac:dyDescent="0.35">
      <c r="B76" s="66"/>
      <c r="C76" s="67"/>
      <c r="D76" s="67"/>
      <c r="E76" s="71"/>
      <c r="F76" s="71"/>
    </row>
    <row r="77" spans="2:8" x14ac:dyDescent="0.35">
      <c r="B77" s="66"/>
      <c r="C77" s="67"/>
      <c r="D77" s="67"/>
      <c r="E77" s="71"/>
      <c r="F77" s="71"/>
    </row>
    <row r="78" spans="2:8" x14ac:dyDescent="0.35">
      <c r="B78" s="66"/>
      <c r="C78" s="67"/>
      <c r="D78" s="67"/>
      <c r="E78" s="71"/>
      <c r="F78" s="71"/>
    </row>
    <row r="79" spans="2:8" x14ac:dyDescent="0.35">
      <c r="B79" s="66"/>
      <c r="C79" s="67"/>
      <c r="D79" s="67"/>
      <c r="E79" s="71"/>
      <c r="F79" s="71"/>
    </row>
    <row r="80" spans="2:8" x14ac:dyDescent="0.35">
      <c r="B80" s="66"/>
      <c r="C80" s="67"/>
      <c r="D80" s="67"/>
      <c r="E80" s="71"/>
      <c r="F80" s="71"/>
    </row>
    <row r="81" spans="2:6" x14ac:dyDescent="0.35">
      <c r="B81" s="66"/>
      <c r="C81" s="67"/>
      <c r="D81" s="67"/>
      <c r="E81" s="71"/>
      <c r="F81" s="71"/>
    </row>
    <row r="82" spans="2:6" x14ac:dyDescent="0.35">
      <c r="B82" s="66"/>
      <c r="C82" s="67"/>
      <c r="D82" s="67"/>
      <c r="E82" s="71"/>
      <c r="F82" s="71"/>
    </row>
    <row r="83" spans="2:6" x14ac:dyDescent="0.35">
      <c r="B83" s="66"/>
      <c r="C83" s="67"/>
      <c r="D83" s="67"/>
      <c r="E83" s="71"/>
      <c r="F83" s="71"/>
    </row>
    <row r="84" spans="2:6" x14ac:dyDescent="0.35">
      <c r="B84" s="66"/>
      <c r="C84" s="67"/>
      <c r="D84" s="67"/>
      <c r="E84" s="71"/>
      <c r="F84" s="71"/>
    </row>
    <row r="85" spans="2:6" x14ac:dyDescent="0.35">
      <c r="B85" s="66"/>
      <c r="C85" s="67"/>
      <c r="D85" s="67"/>
      <c r="E85" s="71"/>
      <c r="F85" s="71"/>
    </row>
    <row r="86" spans="2:6" x14ac:dyDescent="0.35">
      <c r="B86" s="66"/>
      <c r="C86" s="67"/>
      <c r="D86" s="67"/>
      <c r="E86" s="71"/>
      <c r="F86" s="71"/>
    </row>
    <row r="87" spans="2:6" x14ac:dyDescent="0.35">
      <c r="B87" s="66"/>
      <c r="C87" s="67"/>
      <c r="D87" s="67"/>
      <c r="E87" s="71"/>
      <c r="F87" s="71"/>
    </row>
    <row r="88" spans="2:6" x14ac:dyDescent="0.35">
      <c r="B88" s="66"/>
      <c r="C88" s="67"/>
      <c r="D88" s="67"/>
      <c r="E88" s="71"/>
      <c r="F88" s="71"/>
    </row>
    <row r="89" spans="2:6" x14ac:dyDescent="0.35">
      <c r="B89" s="66"/>
      <c r="C89" s="67"/>
      <c r="D89" s="67"/>
      <c r="E89" s="71"/>
      <c r="F89" s="71"/>
    </row>
  </sheetData>
  <sheetProtection algorithmName="SHA-512" hashValue="MWiOZXitKFFX/1DEDwqLVDXQwTCytAG585HaJVJJs6eoIzgSVL6TXqWozv6l7O179rpvm51ef/roe3HLVaNJdg==" saltValue="VIMz99CzgTRnMmOaGBQpo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D4FF5-26D3-4B2A-A0B1-1C980B561E95}">
  <sheetPr>
    <tabColor theme="9" tint="0.79998168889431442"/>
  </sheetPr>
  <dimension ref="A1:F3"/>
  <sheetViews>
    <sheetView workbookViewId="0">
      <pane ySplit="1" topLeftCell="A2" activePane="bottomLeft" state="frozen"/>
      <selection pane="bottomLeft"/>
    </sheetView>
  </sheetViews>
  <sheetFormatPr defaultRowHeight="14.5" x14ac:dyDescent="0.35"/>
  <cols>
    <col min="1" max="1" width="15" style="25" customWidth="1"/>
    <col min="2" max="2" width="12.1796875" style="25" customWidth="1"/>
    <col min="3" max="3" width="15.26953125" style="25" customWidth="1"/>
    <col min="4" max="4" width="12.54296875" style="25" customWidth="1"/>
    <col min="5" max="5" width="15.453125" style="25" customWidth="1"/>
  </cols>
  <sheetData>
    <row r="1" spans="1:6" s="45" customFormat="1" ht="40" customHeight="1" x14ac:dyDescent="0.35">
      <c r="A1" s="2" t="s">
        <v>89</v>
      </c>
      <c r="B1" s="2" t="s">
        <v>90</v>
      </c>
      <c r="C1" s="2" t="s">
        <v>107</v>
      </c>
      <c r="D1" s="2" t="s">
        <v>70</v>
      </c>
      <c r="E1" s="2" t="s">
        <v>103</v>
      </c>
      <c r="F1" s="40"/>
    </row>
    <row r="2" spans="1:6" x14ac:dyDescent="0.35">
      <c r="A2" s="72">
        <v>6.1298689677232655E-2</v>
      </c>
      <c r="B2" s="66" t="s">
        <v>115</v>
      </c>
      <c r="C2" s="66" t="s">
        <v>115</v>
      </c>
      <c r="D2" s="72" cm="1">
        <f t="array" ref="D2">MEDIAN(_xlfn._xlws.FILTER(S4_timing!$F:$F,  S4_timing!$C:$C&lt;2018))</f>
        <v>8.9955662831438105E-3</v>
      </c>
      <c r="E2" s="72" cm="1">
        <f t="array" ref="E2">MEDIAN(_xlfn._xlws.FILTER(S4_timing!$F:$F,  S4_timing!$C:$C&gt;=2018))</f>
        <v>2.308159627566864E-2</v>
      </c>
      <c r="F2" s="39"/>
    </row>
    <row r="3" spans="1:6" x14ac:dyDescent="0.35">
      <c r="A3" s="66"/>
      <c r="B3" s="66"/>
      <c r="C3" s="66"/>
      <c r="D3" s="66"/>
      <c r="E3" s="66"/>
      <c r="F3" s="39"/>
    </row>
  </sheetData>
  <sheetProtection algorithmName="SHA-512" hashValue="4dmVJUX7AwMNjxmhnJQMPs05UqlmWPJU9Nz7PXbnbTymI0wdusVoF37zktrT+TDynqbsnMkr0JTJsJXV9N9KGg==" saltValue="796tW4eN40F64JQCiykKmw=="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391EE-55DC-411E-B906-E014E50CDE82}">
  <sheetPr>
    <tabColor theme="9" tint="0.79998168889431442"/>
  </sheetPr>
  <dimension ref="A1:J82"/>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5" width="17.6328125" style="76" customWidth="1"/>
    <col min="6" max="7" width="15.81640625" style="76" customWidth="1"/>
    <col min="9" max="16384" width="8.7265625" style="3"/>
  </cols>
  <sheetData>
    <row r="1" spans="1:9" ht="40" customHeight="1" x14ac:dyDescent="0.35">
      <c r="A1" s="1" t="s">
        <v>39</v>
      </c>
      <c r="B1" s="2" t="s">
        <v>40</v>
      </c>
      <c r="C1" s="13" t="s">
        <v>41</v>
      </c>
      <c r="D1" s="2" t="s">
        <v>53</v>
      </c>
      <c r="E1" s="2" t="s">
        <v>55</v>
      </c>
      <c r="F1" s="2" t="s">
        <v>52</v>
      </c>
      <c r="G1" s="2" t="s">
        <v>54</v>
      </c>
      <c r="I1" s="14"/>
    </row>
    <row r="2" spans="1:9" x14ac:dyDescent="0.35">
      <c r="A2" s="76" t="s">
        <v>116</v>
      </c>
      <c r="B2" s="66" t="s">
        <v>117</v>
      </c>
      <c r="C2" s="77">
        <v>45200</v>
      </c>
      <c r="D2" s="71">
        <v>16.639955932166227</v>
      </c>
      <c r="E2" s="71">
        <v>0.20828137254578677</v>
      </c>
      <c r="F2" s="78">
        <v>12933.249734212053</v>
      </c>
      <c r="G2" s="71">
        <v>0.20996156438764785</v>
      </c>
      <c r="H2" t="s">
        <v>166</v>
      </c>
    </row>
    <row r="3" spans="1:9" x14ac:dyDescent="0.35">
      <c r="A3" s="76" t="s">
        <v>119</v>
      </c>
      <c r="B3" s="66" t="s">
        <v>120</v>
      </c>
      <c r="C3" s="77">
        <v>43435</v>
      </c>
      <c r="D3" s="71">
        <v>3.2453449158998549</v>
      </c>
      <c r="E3" s="71">
        <v>1</v>
      </c>
      <c r="F3" s="78">
        <v>58530.782169711711</v>
      </c>
      <c r="G3" s="71">
        <v>1</v>
      </c>
      <c r="H3" t="s">
        <v>166</v>
      </c>
    </row>
    <row r="4" spans="1:9" x14ac:dyDescent="0.35">
      <c r="A4" s="76" t="s">
        <v>119</v>
      </c>
      <c r="B4" s="66" t="s">
        <v>114</v>
      </c>
      <c r="C4" s="77">
        <v>45231</v>
      </c>
      <c r="D4" s="71">
        <v>3.4657928606529884</v>
      </c>
      <c r="E4" s="71">
        <v>1</v>
      </c>
      <c r="F4" s="78">
        <v>61598.17760899158</v>
      </c>
      <c r="G4" s="71">
        <v>1</v>
      </c>
      <c r="H4" t="s">
        <v>166</v>
      </c>
    </row>
    <row r="5" spans="1:9" x14ac:dyDescent="0.35">
      <c r="A5" s="76" t="s">
        <v>119</v>
      </c>
      <c r="B5" s="66" t="s">
        <v>122</v>
      </c>
      <c r="C5" s="77">
        <v>45231</v>
      </c>
      <c r="D5" s="71">
        <v>3.4657928606529884</v>
      </c>
      <c r="E5" s="71">
        <v>1</v>
      </c>
      <c r="F5" s="78">
        <v>61598.17760899158</v>
      </c>
      <c r="G5" s="71">
        <v>1</v>
      </c>
      <c r="H5" t="s">
        <v>166</v>
      </c>
    </row>
    <row r="6" spans="1:9" x14ac:dyDescent="0.35">
      <c r="A6" s="76" t="s">
        <v>123</v>
      </c>
      <c r="B6" s="66" t="s">
        <v>117</v>
      </c>
      <c r="C6" s="77">
        <v>43525</v>
      </c>
      <c r="D6" s="71">
        <v>107.60930683470674</v>
      </c>
      <c r="E6" s="71">
        <v>3.060748795260107E-2</v>
      </c>
      <c r="F6" s="78">
        <v>46550.562245949179</v>
      </c>
      <c r="G6" s="71">
        <v>0.79000038465032651</v>
      </c>
      <c r="H6" t="s">
        <v>166</v>
      </c>
    </row>
    <row r="7" spans="1:9" x14ac:dyDescent="0.35">
      <c r="A7" s="76" t="s">
        <v>124</v>
      </c>
      <c r="B7" s="66" t="s">
        <v>117</v>
      </c>
      <c r="C7" s="77">
        <v>44713</v>
      </c>
      <c r="D7" s="71">
        <v>383.03305568308519</v>
      </c>
      <c r="E7" s="71">
        <v>8.8295208639557945E-3</v>
      </c>
      <c r="F7" s="78">
        <v>44596.785998116553</v>
      </c>
      <c r="G7" s="71">
        <v>0.73097732427931772</v>
      </c>
      <c r="H7" t="s">
        <v>166</v>
      </c>
    </row>
    <row r="8" spans="1:9" x14ac:dyDescent="0.35">
      <c r="A8" s="76" t="s">
        <v>125</v>
      </c>
      <c r="B8" s="66" t="s">
        <v>120</v>
      </c>
      <c r="C8" s="77">
        <v>44287</v>
      </c>
      <c r="D8" s="71">
        <v>63.354301768607222</v>
      </c>
      <c r="E8" s="71">
        <v>5.2707209359515804E-2</v>
      </c>
      <c r="F8" s="78">
        <v>9168.8517641660746</v>
      </c>
      <c r="G8" s="71">
        <v>0.1546793633825686</v>
      </c>
      <c r="H8" t="s">
        <v>166</v>
      </c>
    </row>
    <row r="9" spans="1:9" x14ac:dyDescent="0.35">
      <c r="A9" s="76" t="s">
        <v>126</v>
      </c>
      <c r="B9" s="66" t="s">
        <v>117</v>
      </c>
      <c r="C9" s="77">
        <v>44378</v>
      </c>
      <c r="D9" s="71">
        <v>4.3510262041029959</v>
      </c>
      <c r="E9" s="71">
        <v>0.76745767331739978</v>
      </c>
      <c r="F9" s="78">
        <v>44639.193269037016</v>
      </c>
      <c r="G9" s="71">
        <v>0.75306725142524855</v>
      </c>
      <c r="H9" t="s">
        <v>166</v>
      </c>
    </row>
    <row r="10" spans="1:9" x14ac:dyDescent="0.35">
      <c r="A10" s="76" t="s">
        <v>126</v>
      </c>
      <c r="B10" s="66" t="s">
        <v>127</v>
      </c>
      <c r="C10" s="77">
        <v>45231</v>
      </c>
      <c r="D10" s="71">
        <v>4.5624223150181482</v>
      </c>
      <c r="E10" s="71">
        <v>0.75963876672368114</v>
      </c>
      <c r="F10" s="78">
        <v>45048.284240826528</v>
      </c>
      <c r="G10" s="71">
        <v>0.73132495131237063</v>
      </c>
      <c r="H10" t="s">
        <v>166</v>
      </c>
    </row>
    <row r="11" spans="1:9" x14ac:dyDescent="0.35">
      <c r="A11" s="76" t="s">
        <v>128</v>
      </c>
      <c r="B11" s="66" t="s">
        <v>129</v>
      </c>
      <c r="C11" s="77">
        <v>44243</v>
      </c>
      <c r="D11" s="71">
        <v>26.167446727242407</v>
      </c>
      <c r="E11" s="71">
        <v>0.1276100217935103</v>
      </c>
      <c r="F11" s="78">
        <v>14051.471363067683</v>
      </c>
      <c r="G11" s="71">
        <v>0.23704960020426116</v>
      </c>
      <c r="H11" t="s">
        <v>166</v>
      </c>
    </row>
    <row r="12" spans="1:9" x14ac:dyDescent="0.35">
      <c r="A12" s="76" t="s">
        <v>130</v>
      </c>
      <c r="B12" s="66" t="s">
        <v>117</v>
      </c>
      <c r="C12" s="77">
        <v>45261</v>
      </c>
      <c r="D12" s="71">
        <v>47.15741505182514</v>
      </c>
      <c r="E12" s="71">
        <v>7.3494122967600009E-2</v>
      </c>
      <c r="F12" s="78">
        <v>6828.5975379111296</v>
      </c>
      <c r="G12" s="71">
        <v>0.11085713576231432</v>
      </c>
      <c r="H12" t="s">
        <v>166</v>
      </c>
    </row>
    <row r="13" spans="1:9" x14ac:dyDescent="0.35">
      <c r="A13" s="76" t="s">
        <v>131</v>
      </c>
      <c r="B13" s="66" t="s">
        <v>120</v>
      </c>
      <c r="C13" s="77">
        <v>44409</v>
      </c>
      <c r="D13" s="71">
        <v>69.317030021443884</v>
      </c>
      <c r="E13" s="71">
        <v>4.8173276410009215E-2</v>
      </c>
      <c r="F13" s="78">
        <v>15394.470732808459</v>
      </c>
      <c r="G13" s="71">
        <v>0.25970612174892899</v>
      </c>
      <c r="H13" t="s">
        <v>166</v>
      </c>
    </row>
    <row r="14" spans="1:9" x14ac:dyDescent="0.35">
      <c r="A14" s="76" t="s">
        <v>133</v>
      </c>
      <c r="B14" s="66" t="s">
        <v>134</v>
      </c>
      <c r="C14" s="77">
        <v>42976</v>
      </c>
      <c r="D14" s="71">
        <v>137.21587877217976</v>
      </c>
      <c r="E14" s="71">
        <v>2.3300189761151217E-2</v>
      </c>
      <c r="F14" s="78">
        <v>19257.693068091088</v>
      </c>
      <c r="G14" s="71">
        <v>0.33346280363825614</v>
      </c>
      <c r="H14" t="s">
        <v>166</v>
      </c>
    </row>
    <row r="15" spans="1:9" x14ac:dyDescent="0.35">
      <c r="A15" s="76" t="s">
        <v>133</v>
      </c>
      <c r="B15" s="66" t="s">
        <v>129</v>
      </c>
      <c r="C15" s="77">
        <v>44153</v>
      </c>
      <c r="D15" s="71">
        <v>138.57592884216837</v>
      </c>
      <c r="E15" s="71">
        <v>2.4062815087502337E-2</v>
      </c>
      <c r="F15" s="78">
        <v>19233.146954982902</v>
      </c>
      <c r="G15" s="71">
        <v>0.33084846151293174</v>
      </c>
      <c r="H15" t="s">
        <v>166</v>
      </c>
    </row>
    <row r="16" spans="1:9" x14ac:dyDescent="0.35">
      <c r="A16" s="76" t="s">
        <v>135</v>
      </c>
      <c r="B16" s="66" t="s">
        <v>129</v>
      </c>
      <c r="C16" s="77">
        <v>44743</v>
      </c>
      <c r="D16" s="71">
        <v>31.566580856541073</v>
      </c>
      <c r="E16" s="71">
        <v>0.10713857075964377</v>
      </c>
      <c r="F16" s="78">
        <v>21080.653140900893</v>
      </c>
      <c r="G16" s="71">
        <v>0.34552892281625219</v>
      </c>
      <c r="H16" t="s">
        <v>166</v>
      </c>
    </row>
    <row r="17" spans="1:8" x14ac:dyDescent="0.35">
      <c r="A17" s="76" t="s">
        <v>136</v>
      </c>
      <c r="B17" s="66" t="s">
        <v>117</v>
      </c>
      <c r="C17" s="77">
        <v>43374</v>
      </c>
      <c r="D17" s="71">
        <v>18.147950118452226</v>
      </c>
      <c r="E17" s="71">
        <v>0.17882707935151845</v>
      </c>
      <c r="F17" s="78">
        <v>45337.240955057459</v>
      </c>
      <c r="G17" s="71">
        <v>0.77458799070206863</v>
      </c>
      <c r="H17" t="s">
        <v>166</v>
      </c>
    </row>
    <row r="18" spans="1:8" x14ac:dyDescent="0.35">
      <c r="A18" s="76" t="s">
        <v>137</v>
      </c>
      <c r="B18" s="66" t="s">
        <v>120</v>
      </c>
      <c r="C18" s="77">
        <v>44105</v>
      </c>
      <c r="D18" s="71">
        <v>123.4594937148096</v>
      </c>
      <c r="E18" s="71">
        <v>2.7009076831391424E-2</v>
      </c>
      <c r="F18" s="78">
        <v>35709.20459259257</v>
      </c>
      <c r="G18" s="71">
        <v>0.6142694915690291</v>
      </c>
      <c r="H18" t="s">
        <v>166</v>
      </c>
    </row>
    <row r="19" spans="1:8" x14ac:dyDescent="0.35">
      <c r="A19" s="76" t="s">
        <v>138</v>
      </c>
      <c r="B19" s="66" t="s">
        <v>120</v>
      </c>
      <c r="C19" s="77">
        <v>43617</v>
      </c>
      <c r="D19" s="71">
        <v>237.82295429176565</v>
      </c>
      <c r="E19" s="71">
        <v>1.3849170162482828E-2</v>
      </c>
      <c r="F19" s="78">
        <v>44207.632058448311</v>
      </c>
      <c r="G19" s="71">
        <v>0.75023897984590626</v>
      </c>
      <c r="H19" t="s">
        <v>166</v>
      </c>
    </row>
    <row r="20" spans="1:8" x14ac:dyDescent="0.35">
      <c r="A20" s="76" t="s">
        <v>139</v>
      </c>
      <c r="B20" s="66" t="s">
        <v>120</v>
      </c>
      <c r="C20" s="77">
        <v>44166</v>
      </c>
      <c r="D20" s="71">
        <v>82.999216446858028</v>
      </c>
      <c r="E20" s="71">
        <v>4.0175402781579016E-2</v>
      </c>
      <c r="F20" s="78">
        <v>17486.951333322981</v>
      </c>
      <c r="G20" s="71">
        <v>0.30081041645046597</v>
      </c>
      <c r="H20" t="s">
        <v>166</v>
      </c>
    </row>
    <row r="21" spans="1:8" x14ac:dyDescent="0.35">
      <c r="A21" s="76" t="s">
        <v>140</v>
      </c>
      <c r="B21" s="66" t="s">
        <v>129</v>
      </c>
      <c r="C21" s="77">
        <v>43800</v>
      </c>
      <c r="D21" s="71">
        <v>7150.3809523809523</v>
      </c>
      <c r="E21" s="71">
        <v>4.6062588615426291E-4</v>
      </c>
      <c r="F21" s="78">
        <v>44195.296976898208</v>
      </c>
      <c r="G21" s="71">
        <v>0.75002964361667257</v>
      </c>
      <c r="H21" t="s">
        <v>166</v>
      </c>
    </row>
    <row r="22" spans="1:8" x14ac:dyDescent="0.35">
      <c r="A22" s="76" t="s">
        <v>141</v>
      </c>
      <c r="B22" s="66" t="s">
        <v>129</v>
      </c>
      <c r="C22" s="77">
        <v>43896</v>
      </c>
      <c r="D22" s="71">
        <v>106.83923953539338</v>
      </c>
      <c r="E22" s="71">
        <v>3.1210695300796551E-2</v>
      </c>
      <c r="F22" s="78">
        <v>14664.297119538538</v>
      </c>
      <c r="G22" s="71">
        <v>0.25225513809693417</v>
      </c>
      <c r="H22" t="s">
        <v>166</v>
      </c>
    </row>
    <row r="23" spans="1:8" x14ac:dyDescent="0.35">
      <c r="A23" s="76" t="s">
        <v>142</v>
      </c>
      <c r="B23" s="66" t="s">
        <v>129</v>
      </c>
      <c r="C23" s="77">
        <v>42856</v>
      </c>
      <c r="D23" s="71">
        <v>69.783538975177819</v>
      </c>
      <c r="E23" s="71">
        <v>4.5815332105357195E-2</v>
      </c>
      <c r="F23" s="78">
        <v>69777.97735961758</v>
      </c>
      <c r="G23" s="71">
        <v>0.82763431110272756</v>
      </c>
      <c r="H23" t="s">
        <v>166</v>
      </c>
    </row>
    <row r="24" spans="1:8" x14ac:dyDescent="0.35">
      <c r="A24" s="76" t="s">
        <v>143</v>
      </c>
      <c r="B24" s="66" t="s">
        <v>122</v>
      </c>
      <c r="C24" s="77">
        <v>43374</v>
      </c>
      <c r="D24" s="71">
        <v>204.32222590440892</v>
      </c>
      <c r="E24" s="71">
        <v>1.5883464960968919E-2</v>
      </c>
      <c r="F24" s="78">
        <v>31819.397183006669</v>
      </c>
      <c r="G24" s="71">
        <v>0.54363526341994539</v>
      </c>
      <c r="H24" t="s">
        <v>166</v>
      </c>
    </row>
    <row r="25" spans="1:8" x14ac:dyDescent="0.35">
      <c r="A25" s="76" t="s">
        <v>144</v>
      </c>
      <c r="B25" s="66" t="s">
        <v>129</v>
      </c>
      <c r="C25" s="77">
        <v>43344</v>
      </c>
      <c r="D25" s="71">
        <v>30.970061227441466</v>
      </c>
      <c r="E25" s="71">
        <v>0.10478974813986711</v>
      </c>
      <c r="F25" s="78">
        <v>15120.069817180374</v>
      </c>
      <c r="G25" s="71">
        <v>0.25832680269570446</v>
      </c>
      <c r="H25" t="s">
        <v>166</v>
      </c>
    </row>
    <row r="26" spans="1:8" x14ac:dyDescent="0.35">
      <c r="A26" s="76" t="s">
        <v>144</v>
      </c>
      <c r="B26" s="66" t="s">
        <v>117</v>
      </c>
      <c r="C26" s="77">
        <v>45231</v>
      </c>
      <c r="D26" s="71">
        <v>30.169452032781617</v>
      </c>
      <c r="E26" s="71">
        <v>0.11487755418584057</v>
      </c>
      <c r="F26" s="78">
        <v>16890.628309970718</v>
      </c>
      <c r="G26" s="71">
        <v>0.27420662372818588</v>
      </c>
      <c r="H26" t="s">
        <v>166</v>
      </c>
    </row>
    <row r="27" spans="1:8" x14ac:dyDescent="0.35">
      <c r="A27" s="76" t="s">
        <v>145</v>
      </c>
      <c r="B27" s="66" t="s">
        <v>117</v>
      </c>
      <c r="C27" s="77">
        <v>44774</v>
      </c>
      <c r="D27" s="71">
        <v>45.230959683087342</v>
      </c>
      <c r="E27" s="71">
        <v>7.4771757672944777E-2</v>
      </c>
      <c r="F27" s="78">
        <v>18884.515253169826</v>
      </c>
      <c r="G27" s="71">
        <v>0.30953244995406237</v>
      </c>
      <c r="H27" t="s">
        <v>166</v>
      </c>
    </row>
    <row r="28" spans="1:8" x14ac:dyDescent="0.35">
      <c r="A28" s="76" t="s">
        <v>146</v>
      </c>
      <c r="B28" s="66" t="s">
        <v>120</v>
      </c>
      <c r="C28" s="77">
        <v>44044</v>
      </c>
      <c r="D28" s="71">
        <v>244.87426489438562</v>
      </c>
      <c r="E28" s="71">
        <v>1.3617302548089984E-2</v>
      </c>
      <c r="F28" s="78">
        <v>105274.24717679959</v>
      </c>
      <c r="G28" s="71">
        <v>0.55220341235018955</v>
      </c>
      <c r="H28" t="s">
        <v>166</v>
      </c>
    </row>
    <row r="29" spans="1:8" x14ac:dyDescent="0.35">
      <c r="A29" s="76" t="s">
        <v>147</v>
      </c>
      <c r="B29" s="66" t="s">
        <v>120</v>
      </c>
      <c r="C29" s="77">
        <v>45717</v>
      </c>
      <c r="D29" s="71">
        <v>83.171754795140501</v>
      </c>
      <c r="E29" s="71">
        <v>4.253338564090646E-2</v>
      </c>
      <c r="F29" s="78">
        <v>3872.5180021470246</v>
      </c>
      <c r="G29" s="71">
        <v>6.3264139928459084E-2</v>
      </c>
      <c r="H29" t="s">
        <v>166</v>
      </c>
    </row>
    <row r="30" spans="1:8" x14ac:dyDescent="0.35">
      <c r="A30" s="76" t="s">
        <v>149</v>
      </c>
      <c r="B30" s="66" t="s">
        <v>129</v>
      </c>
      <c r="C30" s="77">
        <v>45474</v>
      </c>
      <c r="D30" s="71">
        <v>534.42937332937333</v>
      </c>
      <c r="E30" s="71">
        <v>6.6193523366695336E-3</v>
      </c>
      <c r="F30" s="78">
        <v>51471.04963184068</v>
      </c>
      <c r="G30" s="71">
        <v>0.84086676533668003</v>
      </c>
      <c r="H30" t="s">
        <v>166</v>
      </c>
    </row>
    <row r="31" spans="1:8" x14ac:dyDescent="0.35">
      <c r="A31" s="76" t="s">
        <v>150</v>
      </c>
      <c r="B31" s="66" t="s">
        <v>117</v>
      </c>
      <c r="C31" s="77">
        <v>44531</v>
      </c>
      <c r="D31" s="71">
        <v>239.93904717985879</v>
      </c>
      <c r="E31" s="71">
        <v>1.3916986361293794E-2</v>
      </c>
      <c r="F31" s="78">
        <v>2372.5731446534624</v>
      </c>
      <c r="G31" s="71">
        <v>4.0025524791211922E-2</v>
      </c>
      <c r="H31" t="s">
        <v>166</v>
      </c>
    </row>
    <row r="32" spans="1:8" x14ac:dyDescent="0.35">
      <c r="A32" s="76" t="s">
        <v>151</v>
      </c>
      <c r="B32" s="66" t="s">
        <v>120</v>
      </c>
      <c r="C32" s="77">
        <v>44440</v>
      </c>
      <c r="D32" s="71">
        <v>14.847009086666484</v>
      </c>
      <c r="E32" s="71">
        <v>0.22490916706872316</v>
      </c>
      <c r="F32" s="78">
        <v>77812.711561438264</v>
      </c>
      <c r="G32" s="71">
        <v>0.76178431412705949</v>
      </c>
      <c r="H32" t="s">
        <v>166</v>
      </c>
    </row>
    <row r="33" spans="1:8" x14ac:dyDescent="0.35">
      <c r="A33" s="76" t="s">
        <v>152</v>
      </c>
      <c r="B33" s="66" t="s">
        <v>120</v>
      </c>
      <c r="C33" s="77">
        <v>45170</v>
      </c>
      <c r="D33" s="71">
        <v>119.85805808749062</v>
      </c>
      <c r="E33" s="71">
        <v>2.8915810217141399E-2</v>
      </c>
      <c r="F33" s="78">
        <v>17410.383013706578</v>
      </c>
      <c r="G33" s="71">
        <v>0.28264444971445318</v>
      </c>
      <c r="H33" t="s">
        <v>166</v>
      </c>
    </row>
    <row r="34" spans="1:8" x14ac:dyDescent="0.35">
      <c r="A34" s="76" t="s">
        <v>153</v>
      </c>
      <c r="B34" s="66" t="s">
        <v>120</v>
      </c>
      <c r="C34" s="77">
        <v>44470</v>
      </c>
      <c r="D34" s="71">
        <v>113.11351052774066</v>
      </c>
      <c r="E34" s="71">
        <v>2.9521039808281701E-2</v>
      </c>
      <c r="F34" s="78">
        <v>20747.699163354348</v>
      </c>
      <c r="G34" s="71">
        <v>0.35001557237331871</v>
      </c>
      <c r="H34" t="s">
        <v>166</v>
      </c>
    </row>
    <row r="35" spans="1:8" x14ac:dyDescent="0.35">
      <c r="A35" s="76" t="s">
        <v>154</v>
      </c>
      <c r="B35" s="66" t="s">
        <v>129</v>
      </c>
      <c r="C35" s="77">
        <v>43983</v>
      </c>
      <c r="D35" s="71">
        <v>7918.9512534818941</v>
      </c>
      <c r="E35" s="71">
        <v>4.2108188882231297E-4</v>
      </c>
      <c r="F35" s="78">
        <v>59189.703857430002</v>
      </c>
      <c r="G35" s="71">
        <v>0.98214376378111756</v>
      </c>
      <c r="H35" t="s">
        <v>166</v>
      </c>
    </row>
    <row r="36" spans="1:8" x14ac:dyDescent="0.35">
      <c r="A36" s="76" t="s">
        <v>155</v>
      </c>
      <c r="B36" s="66" t="s">
        <v>117</v>
      </c>
      <c r="C36" s="77">
        <v>44743</v>
      </c>
      <c r="D36" s="71">
        <v>112.97321131447588</v>
      </c>
      <c r="E36" s="71">
        <v>2.9936285933523678E-2</v>
      </c>
      <c r="F36" s="78">
        <v>18952.445286092156</v>
      </c>
      <c r="G36" s="71">
        <v>0.310645878031724</v>
      </c>
      <c r="H36" t="s">
        <v>166</v>
      </c>
    </row>
    <row r="37" spans="1:8" x14ac:dyDescent="0.35">
      <c r="A37" s="76" t="s">
        <v>156</v>
      </c>
      <c r="B37" s="66" t="s">
        <v>120</v>
      </c>
      <c r="C37" s="77">
        <v>44287</v>
      </c>
      <c r="D37" s="71">
        <v>104.68996444250213</v>
      </c>
      <c r="E37" s="71">
        <v>3.1896356684483311E-2</v>
      </c>
      <c r="F37" s="78">
        <v>24659.249938258243</v>
      </c>
      <c r="G37" s="71">
        <v>0.41600378979279368</v>
      </c>
      <c r="H37" t="s">
        <v>166</v>
      </c>
    </row>
    <row r="38" spans="1:8" x14ac:dyDescent="0.35">
      <c r="A38" s="76" t="s">
        <v>157</v>
      </c>
      <c r="B38" s="66" t="s">
        <v>117</v>
      </c>
      <c r="C38" s="77">
        <v>43252</v>
      </c>
      <c r="D38" s="71">
        <v>528.96901148482368</v>
      </c>
      <c r="E38" s="71">
        <v>6.1352269139360819E-3</v>
      </c>
      <c r="F38" s="78">
        <v>31059.266808792658</v>
      </c>
      <c r="G38" s="71">
        <v>0.53064841537117013</v>
      </c>
      <c r="H38" t="s">
        <v>166</v>
      </c>
    </row>
    <row r="39" spans="1:8" x14ac:dyDescent="0.35">
      <c r="A39" s="76" t="s">
        <v>158</v>
      </c>
      <c r="B39" s="66" t="s">
        <v>159</v>
      </c>
      <c r="C39" s="77">
        <v>42450</v>
      </c>
      <c r="D39" s="71">
        <v>93.049262957298765</v>
      </c>
      <c r="E39" s="71">
        <v>3.3798607647564996E-2</v>
      </c>
      <c r="F39" s="78">
        <v>26719.244226861509</v>
      </c>
      <c r="G39" s="71">
        <v>0.46548341316947223</v>
      </c>
      <c r="H39" t="s">
        <v>166</v>
      </c>
    </row>
    <row r="40" spans="1:8" x14ac:dyDescent="0.35">
      <c r="A40" s="76" t="s">
        <v>158</v>
      </c>
      <c r="B40" s="66" t="s">
        <v>122</v>
      </c>
      <c r="C40" s="77">
        <v>43282</v>
      </c>
      <c r="D40" s="71">
        <v>93.669792079250115</v>
      </c>
      <c r="E40" s="71">
        <v>3.4646654421460692E-2</v>
      </c>
      <c r="F40" s="78">
        <v>27956.722546648427</v>
      </c>
      <c r="G40" s="71">
        <v>0.47764136254983053</v>
      </c>
      <c r="H40" t="s">
        <v>166</v>
      </c>
    </row>
    <row r="41" spans="1:8" x14ac:dyDescent="0.35">
      <c r="A41" s="76" t="s">
        <v>160</v>
      </c>
      <c r="B41" s="66" t="s">
        <v>117</v>
      </c>
      <c r="C41" s="77">
        <v>44216</v>
      </c>
      <c r="D41" s="71">
        <v>25.574079257513258</v>
      </c>
      <c r="E41" s="71">
        <v>0.13057081795673683</v>
      </c>
      <c r="F41" s="78">
        <v>54458.353562992706</v>
      </c>
      <c r="G41" s="71">
        <v>0.91871737886610816</v>
      </c>
      <c r="H41" t="s">
        <v>166</v>
      </c>
    </row>
    <row r="42" spans="1:8" x14ac:dyDescent="0.35">
      <c r="A42" s="76" t="s">
        <v>161</v>
      </c>
      <c r="B42" s="66" t="s">
        <v>129</v>
      </c>
      <c r="C42" s="77">
        <v>43503</v>
      </c>
      <c r="D42" s="71">
        <v>217.04278172182327</v>
      </c>
      <c r="E42" s="71">
        <v>1.5175121404186592E-2</v>
      </c>
      <c r="F42" s="78">
        <v>87123.660423425652</v>
      </c>
      <c r="G42" s="71">
        <v>0.67633445794018066</v>
      </c>
      <c r="H42" t="s">
        <v>166</v>
      </c>
    </row>
    <row r="43" spans="1:8" x14ac:dyDescent="0.35">
      <c r="A43" s="76" t="s">
        <v>162</v>
      </c>
      <c r="B43" s="66" t="s">
        <v>114</v>
      </c>
      <c r="C43" s="77">
        <v>43191</v>
      </c>
      <c r="D43" s="71">
        <v>274.70898193692392</v>
      </c>
      <c r="E43" s="71">
        <v>1.1813756117537577E-2</v>
      </c>
      <c r="F43" s="78">
        <v>46862.967358572852</v>
      </c>
      <c r="G43" s="71">
        <v>0.80065506766494787</v>
      </c>
      <c r="H43" t="s">
        <v>166</v>
      </c>
    </row>
    <row r="44" spans="1:8" x14ac:dyDescent="0.35">
      <c r="A44" s="76" t="s">
        <v>162</v>
      </c>
      <c r="B44" s="66" t="s">
        <v>120</v>
      </c>
      <c r="C44" s="77">
        <v>44256</v>
      </c>
      <c r="D44" s="71">
        <v>277.04828669449842</v>
      </c>
      <c r="E44" s="71">
        <v>1.2052875283889035E-2</v>
      </c>
      <c r="F44" s="78">
        <v>45902.833198644767</v>
      </c>
      <c r="G44" s="71">
        <v>0.77438497199527867</v>
      </c>
      <c r="H44" t="s">
        <v>166</v>
      </c>
    </row>
    <row r="45" spans="1:8" x14ac:dyDescent="0.35">
      <c r="A45" s="76" t="s">
        <v>163</v>
      </c>
      <c r="B45" s="66" t="s">
        <v>129</v>
      </c>
      <c r="C45" s="77">
        <v>44068</v>
      </c>
      <c r="D45" s="71">
        <v>36.242670938909548</v>
      </c>
      <c r="E45" s="71">
        <v>9.2005552155045078E-2</v>
      </c>
      <c r="F45" s="78">
        <v>59484.03355309349</v>
      </c>
      <c r="G45" s="71">
        <v>0.97728407189701783</v>
      </c>
      <c r="H45" t="s">
        <v>166</v>
      </c>
    </row>
    <row r="46" spans="1:8" x14ac:dyDescent="0.35">
      <c r="A46" s="76" t="s">
        <v>163</v>
      </c>
      <c r="B46" s="66" t="s">
        <v>122</v>
      </c>
      <c r="C46" s="77">
        <v>44228</v>
      </c>
      <c r="D46" s="71">
        <v>36.299741019872272</v>
      </c>
      <c r="E46" s="71">
        <v>9.1990420684154861E-2</v>
      </c>
      <c r="F46" s="78">
        <v>62986.656312754654</v>
      </c>
      <c r="G46" s="71">
        <v>0.94109620318412746</v>
      </c>
      <c r="H46" t="s">
        <v>166</v>
      </c>
    </row>
    <row r="47" spans="1:8" x14ac:dyDescent="0.35">
      <c r="A47" s="76" t="s">
        <v>163</v>
      </c>
      <c r="B47" s="66" t="s">
        <v>164</v>
      </c>
      <c r="C47" s="77">
        <v>44470</v>
      </c>
      <c r="D47" s="71">
        <v>36.299741019872272</v>
      </c>
      <c r="E47" s="71">
        <v>9.1990420684154861E-2</v>
      </c>
      <c r="F47" s="78">
        <v>62986.656312754654</v>
      </c>
      <c r="G47" s="71">
        <v>0.94109620318412746</v>
      </c>
      <c r="H47" t="s">
        <v>166</v>
      </c>
    </row>
    <row r="48" spans="1:8" x14ac:dyDescent="0.35">
      <c r="A48" s="76" t="s">
        <v>165</v>
      </c>
      <c r="B48" s="66" t="s">
        <v>117</v>
      </c>
      <c r="C48" s="77">
        <v>45047</v>
      </c>
      <c r="D48" s="71">
        <v>19.358250485658786</v>
      </c>
      <c r="E48" s="71">
        <v>0.17903440516076383</v>
      </c>
      <c r="F48" s="78">
        <v>18378.983356366214</v>
      </c>
      <c r="G48" s="71">
        <v>0.29836894644888662</v>
      </c>
      <c r="H48" t="s">
        <v>166</v>
      </c>
    </row>
    <row r="49" spans="2:10" x14ac:dyDescent="0.35">
      <c r="B49" s="66"/>
      <c r="C49" s="77"/>
      <c r="D49" s="71"/>
      <c r="E49" s="71"/>
      <c r="F49" s="78"/>
      <c r="G49" s="71"/>
      <c r="H49" t="s">
        <v>166</v>
      </c>
      <c r="I49" s="33"/>
      <c r="J49" s="33"/>
    </row>
    <row r="50" spans="2:10" x14ac:dyDescent="0.35">
      <c r="B50" s="66"/>
      <c r="C50" s="77"/>
      <c r="D50" s="71"/>
      <c r="E50" s="71"/>
      <c r="F50" s="78"/>
      <c r="G50" s="71"/>
      <c r="H50" t="s">
        <v>166</v>
      </c>
      <c r="I50" s="33"/>
      <c r="J50" s="33"/>
    </row>
    <row r="51" spans="2:10" x14ac:dyDescent="0.35">
      <c r="B51" s="66"/>
      <c r="C51" s="77"/>
      <c r="D51" s="71"/>
      <c r="E51" s="71"/>
      <c r="F51" s="78"/>
      <c r="G51" s="71"/>
      <c r="I51" s="33"/>
      <c r="J51" s="33"/>
    </row>
    <row r="52" spans="2:10" x14ac:dyDescent="0.35">
      <c r="B52" s="66"/>
      <c r="C52" s="77"/>
      <c r="D52" s="71"/>
      <c r="E52" s="71"/>
      <c r="F52" s="78"/>
      <c r="G52" s="71"/>
      <c r="I52" s="33"/>
      <c r="J52" s="33"/>
    </row>
    <row r="53" spans="2:10" x14ac:dyDescent="0.35">
      <c r="B53" s="66"/>
      <c r="C53" s="77"/>
      <c r="D53" s="71"/>
      <c r="E53" s="71"/>
      <c r="F53" s="78"/>
      <c r="G53" s="71"/>
      <c r="I53" s="33"/>
      <c r="J53" s="33"/>
    </row>
    <row r="54" spans="2:10" x14ac:dyDescent="0.35">
      <c r="B54" s="66"/>
      <c r="C54" s="77"/>
      <c r="D54" s="71"/>
      <c r="E54" s="71"/>
      <c r="F54" s="78"/>
      <c r="G54" s="71"/>
      <c r="I54" s="33"/>
      <c r="J54" s="33"/>
    </row>
    <row r="55" spans="2:10" x14ac:dyDescent="0.35">
      <c r="B55" s="66"/>
      <c r="C55" s="77"/>
      <c r="D55" s="71"/>
      <c r="E55" s="71"/>
      <c r="F55" s="78"/>
      <c r="G55" s="71"/>
      <c r="I55" s="33"/>
      <c r="J55" s="33"/>
    </row>
    <row r="56" spans="2:10" x14ac:dyDescent="0.35">
      <c r="B56" s="66"/>
      <c r="C56" s="77"/>
      <c r="D56" s="71"/>
      <c r="E56" s="71"/>
      <c r="F56" s="78"/>
      <c r="G56" s="71"/>
      <c r="I56" s="33"/>
      <c r="J56" s="33"/>
    </row>
    <row r="57" spans="2:10" x14ac:dyDescent="0.35">
      <c r="B57" s="66"/>
      <c r="C57" s="77"/>
      <c r="D57" s="71"/>
      <c r="E57" s="71"/>
      <c r="F57" s="78"/>
      <c r="G57" s="71"/>
      <c r="I57" s="33"/>
      <c r="J57" s="33"/>
    </row>
    <row r="58" spans="2:10" x14ac:dyDescent="0.35">
      <c r="B58" s="66"/>
      <c r="C58" s="77"/>
      <c r="D58" s="71"/>
      <c r="E58" s="71"/>
      <c r="F58" s="78"/>
      <c r="G58" s="71"/>
      <c r="I58" s="33"/>
      <c r="J58" s="33"/>
    </row>
    <row r="59" spans="2:10" x14ac:dyDescent="0.35">
      <c r="B59" s="66"/>
      <c r="C59" s="77"/>
      <c r="D59" s="71"/>
      <c r="E59" s="71"/>
      <c r="F59" s="78"/>
      <c r="G59" s="71"/>
      <c r="I59" s="33"/>
      <c r="J59" s="33"/>
    </row>
    <row r="60" spans="2:10" x14ac:dyDescent="0.35">
      <c r="B60" s="66"/>
      <c r="C60" s="77"/>
      <c r="D60" s="71"/>
      <c r="E60" s="71"/>
      <c r="F60" s="78"/>
      <c r="G60" s="71"/>
    </row>
    <row r="61" spans="2:10" x14ac:dyDescent="0.35">
      <c r="B61" s="66"/>
      <c r="C61" s="77"/>
      <c r="D61" s="71"/>
      <c r="E61" s="71"/>
      <c r="F61" s="78"/>
      <c r="G61" s="71"/>
    </row>
    <row r="62" spans="2:10" x14ac:dyDescent="0.35">
      <c r="B62" s="66"/>
      <c r="C62" s="77"/>
      <c r="D62" s="71"/>
      <c r="E62" s="71"/>
      <c r="F62" s="78"/>
      <c r="G62" s="71"/>
    </row>
    <row r="63" spans="2:10" x14ac:dyDescent="0.35">
      <c r="B63" s="66"/>
      <c r="C63" s="77"/>
      <c r="D63" s="71"/>
      <c r="E63" s="71"/>
      <c r="F63" s="78"/>
      <c r="G63" s="71"/>
    </row>
    <row r="64" spans="2:10" x14ac:dyDescent="0.35">
      <c r="B64" s="66"/>
      <c r="C64" s="77"/>
      <c r="D64" s="71"/>
      <c r="E64" s="71"/>
      <c r="F64" s="78"/>
      <c r="G64" s="71"/>
    </row>
    <row r="65" spans="2:7" x14ac:dyDescent="0.35">
      <c r="B65" s="66"/>
      <c r="C65" s="77"/>
      <c r="D65" s="71"/>
      <c r="E65" s="71"/>
      <c r="F65" s="78"/>
      <c r="G65" s="71"/>
    </row>
    <row r="66" spans="2:7" x14ac:dyDescent="0.35">
      <c r="B66" s="66"/>
      <c r="C66" s="77"/>
      <c r="D66" s="71"/>
      <c r="E66" s="71"/>
      <c r="F66" s="78"/>
      <c r="G66" s="71"/>
    </row>
    <row r="67" spans="2:7" x14ac:dyDescent="0.35">
      <c r="B67" s="66"/>
      <c r="C67" s="77"/>
      <c r="D67" s="71"/>
      <c r="E67" s="71"/>
      <c r="F67" s="78"/>
      <c r="G67" s="71"/>
    </row>
    <row r="68" spans="2:7" x14ac:dyDescent="0.35">
      <c r="B68" s="66"/>
      <c r="C68" s="77"/>
      <c r="D68" s="71"/>
      <c r="E68" s="71"/>
      <c r="F68" s="78"/>
      <c r="G68" s="71"/>
    </row>
    <row r="69" spans="2:7" x14ac:dyDescent="0.35">
      <c r="B69" s="66"/>
      <c r="C69" s="77"/>
      <c r="D69" s="71"/>
      <c r="E69" s="71"/>
      <c r="F69" s="78"/>
      <c r="G69" s="71"/>
    </row>
    <row r="70" spans="2:7" x14ac:dyDescent="0.35">
      <c r="B70" s="66"/>
      <c r="C70" s="77"/>
      <c r="D70" s="71"/>
      <c r="E70" s="71"/>
      <c r="F70" s="78"/>
      <c r="G70" s="71"/>
    </row>
    <row r="71" spans="2:7" x14ac:dyDescent="0.35">
      <c r="B71" s="66"/>
      <c r="C71" s="77"/>
      <c r="D71" s="71"/>
      <c r="E71" s="71"/>
      <c r="F71" s="78"/>
      <c r="G71" s="71"/>
    </row>
    <row r="72" spans="2:7" x14ac:dyDescent="0.35">
      <c r="B72" s="66"/>
      <c r="C72" s="77"/>
      <c r="D72" s="71"/>
      <c r="E72" s="71"/>
      <c r="F72" s="78"/>
      <c r="G72" s="71"/>
    </row>
    <row r="73" spans="2:7" x14ac:dyDescent="0.35">
      <c r="B73" s="66"/>
      <c r="C73" s="77"/>
      <c r="D73" s="71"/>
      <c r="E73" s="71"/>
      <c r="F73" s="78"/>
      <c r="G73" s="71"/>
    </row>
    <row r="74" spans="2:7" x14ac:dyDescent="0.35">
      <c r="B74" s="66"/>
      <c r="C74" s="77"/>
      <c r="D74" s="71"/>
      <c r="E74" s="71"/>
      <c r="F74" s="78"/>
      <c r="G74" s="71"/>
    </row>
    <row r="75" spans="2:7" x14ac:dyDescent="0.35">
      <c r="B75" s="66"/>
      <c r="C75" s="77"/>
      <c r="D75" s="71"/>
      <c r="E75" s="71"/>
      <c r="F75" s="78"/>
      <c r="G75" s="71"/>
    </row>
    <row r="76" spans="2:7" x14ac:dyDescent="0.35">
      <c r="B76" s="66"/>
      <c r="C76" s="77"/>
      <c r="D76" s="71"/>
      <c r="E76" s="71"/>
      <c r="F76" s="78"/>
      <c r="G76" s="71"/>
    </row>
    <row r="77" spans="2:7" x14ac:dyDescent="0.35">
      <c r="B77" s="66"/>
      <c r="C77" s="77"/>
      <c r="D77" s="71"/>
      <c r="E77" s="71"/>
      <c r="F77" s="78"/>
      <c r="G77" s="71"/>
    </row>
    <row r="78" spans="2:7" x14ac:dyDescent="0.35">
      <c r="B78" s="66"/>
      <c r="C78" s="77"/>
      <c r="D78" s="71"/>
      <c r="E78" s="71"/>
      <c r="F78" s="78"/>
      <c r="G78" s="71"/>
    </row>
    <row r="79" spans="2:7" x14ac:dyDescent="0.35">
      <c r="B79" s="66"/>
      <c r="C79" s="77"/>
      <c r="D79" s="71"/>
      <c r="E79" s="71"/>
      <c r="F79" s="78"/>
      <c r="G79" s="71"/>
    </row>
    <row r="80" spans="2:7" x14ac:dyDescent="0.35">
      <c r="B80" s="66"/>
      <c r="C80" s="77"/>
      <c r="D80" s="71"/>
      <c r="E80" s="71"/>
      <c r="F80" s="78"/>
      <c r="G80" s="71"/>
    </row>
    <row r="81" spans="2:7" x14ac:dyDescent="0.35">
      <c r="B81" s="66"/>
      <c r="C81" s="77"/>
      <c r="D81" s="71"/>
      <c r="E81" s="71"/>
      <c r="F81" s="78"/>
      <c r="G81" s="71"/>
    </row>
    <row r="82" spans="2:7" x14ac:dyDescent="0.35">
      <c r="B82" s="66"/>
      <c r="C82" s="77"/>
      <c r="D82" s="71"/>
      <c r="E82" s="71"/>
      <c r="F82" s="78"/>
      <c r="G82" s="71"/>
    </row>
  </sheetData>
  <sheetProtection algorithmName="SHA-512" hashValue="0vcZOUziamXPckCSs6g2/mKXXyvSRoDbw5SjUUUDIyMWyohvzCHSsQdNVSL+ZvoeG1P9ZPXYulw+h7z0TT4bWg==" saltValue="I4VB/VEOGeGKitkWC2+Vq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D2992-04BD-4792-BA90-1294D00D5A7C}">
  <sheetPr>
    <tabColor theme="9" tint="0.79998168889431442"/>
  </sheetPr>
  <dimension ref="A1:F78"/>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4" width="20.6328125" style="76" customWidth="1"/>
    <col min="5" max="5" width="18.26953125" style="39" customWidth="1"/>
    <col min="6" max="6" width="22.6328125" style="39" customWidth="1"/>
    <col min="7" max="16384" width="8.7265625" style="39"/>
  </cols>
  <sheetData>
    <row r="1" spans="1:6" ht="40" customHeight="1" x14ac:dyDescent="0.35">
      <c r="A1" s="1" t="s">
        <v>39</v>
      </c>
      <c r="B1" s="2" t="s">
        <v>40</v>
      </c>
      <c r="C1" s="13" t="s">
        <v>41</v>
      </c>
      <c r="D1" s="2" t="s">
        <v>73</v>
      </c>
      <c r="E1" s="2" t="s">
        <v>108</v>
      </c>
      <c r="F1" s="2" t="s">
        <v>109</v>
      </c>
    </row>
    <row r="2" spans="1:6" x14ac:dyDescent="0.35">
      <c r="A2" s="76" t="s">
        <v>116</v>
      </c>
      <c r="B2" s="66" t="s">
        <v>117</v>
      </c>
      <c r="C2" s="77">
        <v>45200</v>
      </c>
      <c r="D2" s="79">
        <v>2.2887792477104665E-2</v>
      </c>
      <c r="E2" s="38">
        <v>2.2887792477104665E-2</v>
      </c>
      <c r="F2" s="38" t="s">
        <v>166</v>
      </c>
    </row>
    <row r="3" spans="1:6" x14ac:dyDescent="0.35">
      <c r="A3" s="76" t="s">
        <v>119</v>
      </c>
      <c r="B3" s="66" t="s">
        <v>120</v>
      </c>
      <c r="C3" s="77">
        <v>43435</v>
      </c>
      <c r="D3" s="79">
        <v>4.832029023498597E-2</v>
      </c>
      <c r="E3" s="38">
        <v>4.832029023498597E-2</v>
      </c>
      <c r="F3" s="38">
        <v>4.832029023498597E-2</v>
      </c>
    </row>
    <row r="4" spans="1:6" x14ac:dyDescent="0.35">
      <c r="A4" s="76" t="s">
        <v>119</v>
      </c>
      <c r="B4" s="66" t="s">
        <v>114</v>
      </c>
      <c r="C4" s="77">
        <v>45231</v>
      </c>
      <c r="D4" s="79">
        <v>1.2960128127700768E-2</v>
      </c>
      <c r="E4" s="38">
        <v>1.2960128127700768E-2</v>
      </c>
      <c r="F4" s="38">
        <v>1.2960128127700768E-2</v>
      </c>
    </row>
    <row r="5" spans="1:6" x14ac:dyDescent="0.35">
      <c r="A5" s="76" t="s">
        <v>119</v>
      </c>
      <c r="B5" s="66" t="s">
        <v>122</v>
      </c>
      <c r="C5" s="77">
        <v>45231</v>
      </c>
      <c r="D5" s="79">
        <v>2.9779222425226355E-2</v>
      </c>
      <c r="E5" s="38">
        <v>2.9779222425226355E-2</v>
      </c>
      <c r="F5" s="38">
        <v>2.9779222425226355E-2</v>
      </c>
    </row>
    <row r="6" spans="1:6" x14ac:dyDescent="0.35">
      <c r="A6" s="76" t="s">
        <v>123</v>
      </c>
      <c r="B6" s="66" t="s">
        <v>117</v>
      </c>
      <c r="C6" s="77">
        <v>43525</v>
      </c>
      <c r="D6" s="79">
        <v>1.3852901920427237E-2</v>
      </c>
      <c r="E6" s="38" t="s">
        <v>166</v>
      </c>
      <c r="F6" s="38">
        <v>1.3852901920427237E-2</v>
      </c>
    </row>
    <row r="7" spans="1:6" x14ac:dyDescent="0.35">
      <c r="A7" s="76" t="s">
        <v>124</v>
      </c>
      <c r="B7" s="66" t="s">
        <v>117</v>
      </c>
      <c r="C7" s="77">
        <v>44713</v>
      </c>
      <c r="D7" s="79">
        <v>1.2421323706450903E-2</v>
      </c>
      <c r="E7" s="38" t="s">
        <v>166</v>
      </c>
      <c r="F7" s="38">
        <v>1.2421323706450903E-2</v>
      </c>
    </row>
    <row r="8" spans="1:6" x14ac:dyDescent="0.35">
      <c r="A8" s="76" t="s">
        <v>125</v>
      </c>
      <c r="B8" s="66" t="s">
        <v>120</v>
      </c>
      <c r="C8" s="77">
        <v>44287</v>
      </c>
      <c r="D8" s="79">
        <v>1.5194656239288615E-3</v>
      </c>
      <c r="E8" s="38" t="s">
        <v>166</v>
      </c>
      <c r="F8" s="38" t="s">
        <v>166</v>
      </c>
    </row>
    <row r="9" spans="1:6" x14ac:dyDescent="0.35">
      <c r="A9" s="76" t="s">
        <v>126</v>
      </c>
      <c r="B9" s="66" t="s">
        <v>117</v>
      </c>
      <c r="C9" s="77">
        <v>44378</v>
      </c>
      <c r="D9" s="79">
        <v>0.37644018707042176</v>
      </c>
      <c r="E9" s="38">
        <v>0.37644018707042176</v>
      </c>
      <c r="F9" s="38">
        <v>0.37644018707042176</v>
      </c>
    </row>
    <row r="10" spans="1:6" x14ac:dyDescent="0.35">
      <c r="A10" s="76" t="s">
        <v>126</v>
      </c>
      <c r="B10" s="66" t="s">
        <v>127</v>
      </c>
      <c r="C10" s="77">
        <v>45231</v>
      </c>
      <c r="D10" s="79">
        <v>3.0967631590066519E-2</v>
      </c>
      <c r="E10" s="38">
        <v>3.0967631590066519E-2</v>
      </c>
      <c r="F10" s="38">
        <v>3.0967631590066519E-2</v>
      </c>
    </row>
    <row r="11" spans="1:6" x14ac:dyDescent="0.35">
      <c r="A11" s="76" t="s">
        <v>128</v>
      </c>
      <c r="B11" s="66" t="s">
        <v>129</v>
      </c>
      <c r="C11" s="77">
        <v>44243</v>
      </c>
      <c r="D11" s="79">
        <v>2.8961721551264301E-2</v>
      </c>
      <c r="E11" s="38">
        <v>2.8961721551264301E-2</v>
      </c>
      <c r="F11" s="38" t="s">
        <v>166</v>
      </c>
    </row>
    <row r="12" spans="1:6" x14ac:dyDescent="0.35">
      <c r="A12" s="76" t="s">
        <v>130</v>
      </c>
      <c r="B12" s="66" t="s">
        <v>117</v>
      </c>
      <c r="C12" s="77">
        <v>45261</v>
      </c>
      <c r="D12" s="79">
        <v>3.4403265975371168E-2</v>
      </c>
      <c r="E12" s="38" t="s">
        <v>166</v>
      </c>
      <c r="F12" s="38" t="s">
        <v>166</v>
      </c>
    </row>
    <row r="13" spans="1:6" x14ac:dyDescent="0.35">
      <c r="A13" s="76" t="s">
        <v>131</v>
      </c>
      <c r="B13" s="66" t="s">
        <v>120</v>
      </c>
      <c r="C13" s="77">
        <v>44409</v>
      </c>
      <c r="D13" s="79">
        <v>1.1541808964565456E-2</v>
      </c>
      <c r="E13" s="38" t="s">
        <v>166</v>
      </c>
      <c r="F13" s="38" t="s">
        <v>166</v>
      </c>
    </row>
    <row r="14" spans="1:6" x14ac:dyDescent="0.35">
      <c r="A14" s="76" t="s">
        <v>133</v>
      </c>
      <c r="B14" s="66" t="s">
        <v>134</v>
      </c>
      <c r="C14" s="77">
        <v>42976</v>
      </c>
      <c r="D14" s="79">
        <v>8.9955662831438105E-3</v>
      </c>
      <c r="E14" s="38" t="s">
        <v>166</v>
      </c>
      <c r="F14" s="38" t="s">
        <v>166</v>
      </c>
    </row>
    <row r="15" spans="1:6" x14ac:dyDescent="0.35">
      <c r="A15" s="76" t="s">
        <v>133</v>
      </c>
      <c r="B15" s="66" t="s">
        <v>129</v>
      </c>
      <c r="C15" s="77">
        <v>44153</v>
      </c>
      <c r="D15" s="79">
        <v>1.7781764429204355E-2</v>
      </c>
      <c r="E15" s="38" t="s">
        <v>166</v>
      </c>
      <c r="F15" s="38" t="s">
        <v>166</v>
      </c>
    </row>
    <row r="16" spans="1:6" x14ac:dyDescent="0.35">
      <c r="A16" s="76" t="s">
        <v>135</v>
      </c>
      <c r="B16" s="66" t="s">
        <v>129</v>
      </c>
      <c r="C16" s="77">
        <v>44743</v>
      </c>
      <c r="D16" s="79">
        <v>7.8622218270210705E-3</v>
      </c>
      <c r="E16" s="38">
        <v>7.8622218270210705E-3</v>
      </c>
      <c r="F16" s="38" t="s">
        <v>166</v>
      </c>
    </row>
    <row r="17" spans="1:6" x14ac:dyDescent="0.35">
      <c r="A17" s="76" t="s">
        <v>136</v>
      </c>
      <c r="B17" s="66" t="s">
        <v>117</v>
      </c>
      <c r="C17" s="77">
        <v>43374</v>
      </c>
      <c r="D17" s="79">
        <v>9.3983992394837731E-3</v>
      </c>
      <c r="E17" s="38">
        <v>9.3983992394837731E-3</v>
      </c>
      <c r="F17" s="38">
        <v>9.3983992394837731E-3</v>
      </c>
    </row>
    <row r="18" spans="1:6" x14ac:dyDescent="0.35">
      <c r="A18" s="76" t="s">
        <v>137</v>
      </c>
      <c r="B18" s="66" t="s">
        <v>120</v>
      </c>
      <c r="C18" s="77">
        <v>44105</v>
      </c>
      <c r="D18" s="79">
        <v>3.7368018701294747E-2</v>
      </c>
      <c r="E18" s="38" t="s">
        <v>166</v>
      </c>
      <c r="F18" s="38" t="s">
        <v>166</v>
      </c>
    </row>
    <row r="19" spans="1:6" x14ac:dyDescent="0.35">
      <c r="A19" s="76" t="s">
        <v>138</v>
      </c>
      <c r="B19" s="66" t="s">
        <v>120</v>
      </c>
      <c r="C19" s="77">
        <v>43617</v>
      </c>
      <c r="D19" s="79">
        <v>4.1882518858894234E-2</v>
      </c>
      <c r="E19" s="38" t="s">
        <v>166</v>
      </c>
      <c r="F19" s="38">
        <v>4.1882518858894234E-2</v>
      </c>
    </row>
    <row r="20" spans="1:6" x14ac:dyDescent="0.35">
      <c r="A20" s="76" t="s">
        <v>139</v>
      </c>
      <c r="B20" s="66" t="s">
        <v>120</v>
      </c>
      <c r="C20" s="77">
        <v>44166</v>
      </c>
      <c r="D20" s="79">
        <v>8.6752654554346532E-3</v>
      </c>
      <c r="E20" s="38" t="s">
        <v>166</v>
      </c>
      <c r="F20" s="38" t="s">
        <v>166</v>
      </c>
    </row>
    <row r="21" spans="1:6" x14ac:dyDescent="0.35">
      <c r="A21" s="76" t="s">
        <v>140</v>
      </c>
      <c r="B21" s="66" t="s">
        <v>129</v>
      </c>
      <c r="C21" s="77">
        <v>43800</v>
      </c>
      <c r="D21" s="79">
        <v>2.1679521202110707E-2</v>
      </c>
      <c r="E21" s="38" t="s">
        <v>166</v>
      </c>
      <c r="F21" s="38">
        <v>2.1679521202110707E-2</v>
      </c>
    </row>
    <row r="22" spans="1:6" x14ac:dyDescent="0.35">
      <c r="A22" s="76" t="s">
        <v>141</v>
      </c>
      <c r="B22" s="66" t="s">
        <v>129</v>
      </c>
      <c r="C22" s="77">
        <v>43896</v>
      </c>
      <c r="D22" s="79">
        <v>3.4197779167171469E-2</v>
      </c>
      <c r="E22" s="38" t="s">
        <v>166</v>
      </c>
      <c r="F22" s="38" t="s">
        <v>166</v>
      </c>
    </row>
    <row r="23" spans="1:6" x14ac:dyDescent="0.35">
      <c r="A23" s="76" t="s">
        <v>142</v>
      </c>
      <c r="B23" s="66" t="s">
        <v>129</v>
      </c>
      <c r="C23" s="77">
        <v>42856</v>
      </c>
      <c r="D23" s="79">
        <v>1.1041338513757694E-2</v>
      </c>
      <c r="E23" s="38" t="s">
        <v>166</v>
      </c>
      <c r="F23" s="38">
        <v>1.1041338513757694E-2</v>
      </c>
    </row>
    <row r="24" spans="1:6" x14ac:dyDescent="0.35">
      <c r="A24" s="76" t="s">
        <v>143</v>
      </c>
      <c r="B24" s="66" t="s">
        <v>122</v>
      </c>
      <c r="C24" s="77">
        <v>43374</v>
      </c>
      <c r="D24" s="79">
        <v>7.8606947719896639E-2</v>
      </c>
      <c r="E24" s="38" t="s">
        <v>166</v>
      </c>
      <c r="F24" s="38" t="s">
        <v>166</v>
      </c>
    </row>
    <row r="25" spans="1:6" x14ac:dyDescent="0.35">
      <c r="A25" s="76" t="s">
        <v>144</v>
      </c>
      <c r="B25" s="66" t="s">
        <v>129</v>
      </c>
      <c r="C25" s="77">
        <v>43344</v>
      </c>
      <c r="D25" s="79">
        <v>3.587310093404239E-2</v>
      </c>
      <c r="E25" s="38">
        <v>3.587310093404239E-2</v>
      </c>
      <c r="F25" s="38" t="s">
        <v>166</v>
      </c>
    </row>
    <row r="26" spans="1:6" x14ac:dyDescent="0.35">
      <c r="A26" s="76" t="s">
        <v>144</v>
      </c>
      <c r="B26" s="66" t="s">
        <v>117</v>
      </c>
      <c r="C26" s="77">
        <v>45231</v>
      </c>
      <c r="D26" s="79">
        <v>1.6460596149452443E-3</v>
      </c>
      <c r="E26" s="38">
        <v>1.6460596149452443E-3</v>
      </c>
      <c r="F26" s="38" t="s">
        <v>166</v>
      </c>
    </row>
    <row r="27" spans="1:6" x14ac:dyDescent="0.35">
      <c r="A27" s="76" t="s">
        <v>145</v>
      </c>
      <c r="B27" s="66" t="s">
        <v>117</v>
      </c>
      <c r="C27" s="77">
        <v>44774</v>
      </c>
      <c r="D27" s="79">
        <v>4.8051255662337001E-3</v>
      </c>
      <c r="E27" s="38" t="s">
        <v>166</v>
      </c>
      <c r="F27" s="38" t="s">
        <v>166</v>
      </c>
    </row>
    <row r="28" spans="1:6" x14ac:dyDescent="0.35">
      <c r="A28" s="76" t="s">
        <v>146</v>
      </c>
      <c r="B28" s="66" t="s">
        <v>120</v>
      </c>
      <c r="C28" s="77">
        <v>44044</v>
      </c>
      <c r="D28" s="79">
        <v>2.7317659523878011E-2</v>
      </c>
      <c r="E28" s="38" t="s">
        <v>166</v>
      </c>
      <c r="F28" s="38" t="s">
        <v>166</v>
      </c>
    </row>
    <row r="29" spans="1:6" x14ac:dyDescent="0.35">
      <c r="A29" s="76" t="s">
        <v>147</v>
      </c>
      <c r="B29" s="66" t="s">
        <v>120</v>
      </c>
      <c r="C29" s="77">
        <v>45717</v>
      </c>
      <c r="D29" s="79">
        <v>1.3177993381526571E-2</v>
      </c>
      <c r="E29" s="38" t="s">
        <v>166</v>
      </c>
      <c r="F29" s="38" t="s">
        <v>166</v>
      </c>
    </row>
    <row r="30" spans="1:6" x14ac:dyDescent="0.35">
      <c r="A30" s="76" t="s">
        <v>149</v>
      </c>
      <c r="B30" s="66" t="s">
        <v>129</v>
      </c>
      <c r="C30" s="77">
        <v>45474</v>
      </c>
      <c r="D30" s="79">
        <v>7.0550089261591483E-3</v>
      </c>
      <c r="E30" s="38" t="s">
        <v>166</v>
      </c>
      <c r="F30" s="38">
        <v>7.0550089261591483E-3</v>
      </c>
    </row>
    <row r="31" spans="1:6" x14ac:dyDescent="0.35">
      <c r="A31" s="76" t="s">
        <v>150</v>
      </c>
      <c r="B31" s="66" t="s">
        <v>117</v>
      </c>
      <c r="C31" s="77">
        <v>44531</v>
      </c>
      <c r="D31" s="79">
        <v>8.1719555763573922E-3</v>
      </c>
      <c r="E31" s="38" t="s">
        <v>166</v>
      </c>
      <c r="F31" s="38" t="s">
        <v>166</v>
      </c>
    </row>
    <row r="32" spans="1:6" x14ac:dyDescent="0.35">
      <c r="A32" s="76" t="s">
        <v>151</v>
      </c>
      <c r="B32" s="66" t="s">
        <v>120</v>
      </c>
      <c r="C32" s="77">
        <v>44440</v>
      </c>
      <c r="D32" s="79">
        <v>2.5622463325300278E-2</v>
      </c>
      <c r="E32" s="38">
        <v>2.5622463325300278E-2</v>
      </c>
      <c r="F32" s="38">
        <v>2.5622463325300278E-2</v>
      </c>
    </row>
    <row r="33" spans="1:6" x14ac:dyDescent="0.35">
      <c r="A33" s="76" t="s">
        <v>152</v>
      </c>
      <c r="B33" s="66" t="s">
        <v>120</v>
      </c>
      <c r="C33" s="77">
        <v>45170</v>
      </c>
      <c r="D33" s="79">
        <v>1.0330533261514997E-2</v>
      </c>
      <c r="E33" s="38" t="s">
        <v>166</v>
      </c>
      <c r="F33" s="38" t="s">
        <v>166</v>
      </c>
    </row>
    <row r="34" spans="1:6" x14ac:dyDescent="0.35">
      <c r="A34" s="76" t="s">
        <v>153</v>
      </c>
      <c r="B34" s="66" t="s">
        <v>120</v>
      </c>
      <c r="C34" s="77">
        <v>44470</v>
      </c>
      <c r="D34" s="79">
        <v>0.11179397525036323</v>
      </c>
      <c r="E34" s="38" t="s">
        <v>166</v>
      </c>
      <c r="F34" s="38" t="s">
        <v>166</v>
      </c>
    </row>
    <row r="35" spans="1:6" x14ac:dyDescent="0.35">
      <c r="A35" s="76" t="s">
        <v>154</v>
      </c>
      <c r="B35" s="66" t="s">
        <v>129</v>
      </c>
      <c r="C35" s="77">
        <v>43983</v>
      </c>
      <c r="D35" s="79">
        <v>2.3275400074232615E-2</v>
      </c>
      <c r="E35" s="38" t="s">
        <v>166</v>
      </c>
      <c r="F35" s="38">
        <v>2.3275400074232615E-2</v>
      </c>
    </row>
    <row r="36" spans="1:6" x14ac:dyDescent="0.35">
      <c r="A36" s="76" t="s">
        <v>155</v>
      </c>
      <c r="B36" s="66" t="s">
        <v>117</v>
      </c>
      <c r="C36" s="77">
        <v>44743</v>
      </c>
      <c r="D36" s="79">
        <v>8.7790543417085708E-3</v>
      </c>
      <c r="E36" s="38" t="s">
        <v>166</v>
      </c>
      <c r="F36" s="38" t="s">
        <v>166</v>
      </c>
    </row>
    <row r="37" spans="1:6" x14ac:dyDescent="0.35">
      <c r="A37" s="76" t="s">
        <v>156</v>
      </c>
      <c r="B37" s="66" t="s">
        <v>120</v>
      </c>
      <c r="C37" s="77">
        <v>44287</v>
      </c>
      <c r="D37" s="79">
        <v>2.0009105485100463E-2</v>
      </c>
      <c r="E37" s="38" t="s">
        <v>166</v>
      </c>
      <c r="F37" s="38" t="s">
        <v>166</v>
      </c>
    </row>
    <row r="38" spans="1:6" x14ac:dyDescent="0.35">
      <c r="A38" s="76" t="s">
        <v>157</v>
      </c>
      <c r="B38" s="66" t="s">
        <v>117</v>
      </c>
      <c r="C38" s="77">
        <v>43252</v>
      </c>
      <c r="D38" s="79">
        <v>6.3038151673621479E-2</v>
      </c>
      <c r="E38" s="38" t="s">
        <v>166</v>
      </c>
      <c r="F38" s="38" t="s">
        <v>166</v>
      </c>
    </row>
    <row r="39" spans="1:6" x14ac:dyDescent="0.35">
      <c r="A39" s="76" t="s">
        <v>158</v>
      </c>
      <c r="B39" s="66" t="s">
        <v>159</v>
      </c>
      <c r="C39" s="77">
        <v>42450</v>
      </c>
      <c r="D39" s="79">
        <v>3.5764661006245342E-3</v>
      </c>
      <c r="E39" s="38" t="s">
        <v>166</v>
      </c>
      <c r="F39" s="38" t="s">
        <v>166</v>
      </c>
    </row>
    <row r="40" spans="1:6" x14ac:dyDescent="0.35">
      <c r="A40" s="76" t="s">
        <v>158</v>
      </c>
      <c r="B40" s="66" t="s">
        <v>122</v>
      </c>
      <c r="C40" s="77">
        <v>43282</v>
      </c>
      <c r="D40" s="79">
        <v>2.5692633266378051E-2</v>
      </c>
      <c r="E40" s="38" t="s">
        <v>166</v>
      </c>
      <c r="F40" s="38" t="s">
        <v>166</v>
      </c>
    </row>
    <row r="41" spans="1:6" x14ac:dyDescent="0.35">
      <c r="A41" s="76" t="s">
        <v>160</v>
      </c>
      <c r="B41" s="66" t="s">
        <v>117</v>
      </c>
      <c r="C41" s="77">
        <v>44216</v>
      </c>
      <c r="D41" s="79">
        <v>1.0310575740625161E-2</v>
      </c>
      <c r="E41" s="38">
        <v>1.0310575740625161E-2</v>
      </c>
      <c r="F41" s="38">
        <v>1.0310575740625161E-2</v>
      </c>
    </row>
    <row r="42" spans="1:6" x14ac:dyDescent="0.35">
      <c r="A42" s="76" t="s">
        <v>161</v>
      </c>
      <c r="B42" s="66" t="s">
        <v>129</v>
      </c>
      <c r="C42" s="77">
        <v>43503</v>
      </c>
      <c r="D42" s="79">
        <v>6.1801210297334191E-3</v>
      </c>
      <c r="E42" s="38" t="s">
        <v>166</v>
      </c>
      <c r="F42" s="38" t="s">
        <v>166</v>
      </c>
    </row>
    <row r="43" spans="1:6" x14ac:dyDescent="0.35">
      <c r="A43" s="76" t="s">
        <v>162</v>
      </c>
      <c r="B43" s="66" t="s">
        <v>114</v>
      </c>
      <c r="C43" s="77">
        <v>43191</v>
      </c>
      <c r="D43" s="79">
        <v>3.0180873832130237E-2</v>
      </c>
      <c r="E43" s="38" t="s">
        <v>166</v>
      </c>
      <c r="F43" s="38">
        <v>3.0180873832130237E-2</v>
      </c>
    </row>
    <row r="44" spans="1:6" x14ac:dyDescent="0.35">
      <c r="A44" s="76" t="s">
        <v>162</v>
      </c>
      <c r="B44" s="66" t="s">
        <v>120</v>
      </c>
      <c r="C44" s="77">
        <v>44256</v>
      </c>
      <c r="D44" s="79">
        <v>1.5364167483312674E-2</v>
      </c>
      <c r="E44" s="38" t="s">
        <v>166</v>
      </c>
      <c r="F44" s="38">
        <v>1.5364167483312674E-2</v>
      </c>
    </row>
    <row r="45" spans="1:6" x14ac:dyDescent="0.35">
      <c r="A45" s="76" t="s">
        <v>163</v>
      </c>
      <c r="B45" s="66" t="s">
        <v>129</v>
      </c>
      <c r="C45" s="77">
        <v>44068</v>
      </c>
      <c r="D45" s="79">
        <v>4.8724469601659111E-2</v>
      </c>
      <c r="E45" s="38" t="s">
        <v>166</v>
      </c>
      <c r="F45" s="38">
        <v>4.8724469601659111E-2</v>
      </c>
    </row>
    <row r="46" spans="1:6" x14ac:dyDescent="0.35">
      <c r="A46" s="76" t="s">
        <v>163</v>
      </c>
      <c r="B46" s="66" t="s">
        <v>122</v>
      </c>
      <c r="C46" s="77">
        <v>44228</v>
      </c>
      <c r="D46" s="79">
        <v>0.17444931354815707</v>
      </c>
      <c r="E46" s="38" t="s">
        <v>166</v>
      </c>
      <c r="F46" s="38">
        <v>0.17444931354815707</v>
      </c>
    </row>
    <row r="47" spans="1:6" x14ac:dyDescent="0.35">
      <c r="A47" s="76" t="s">
        <v>163</v>
      </c>
      <c r="B47" s="66" t="s">
        <v>164</v>
      </c>
      <c r="C47" s="77">
        <v>44470</v>
      </c>
      <c r="D47" s="79">
        <v>0.13498665747109298</v>
      </c>
      <c r="E47" s="38" t="s">
        <v>166</v>
      </c>
      <c r="F47" s="38">
        <v>0.13498665747109298</v>
      </c>
    </row>
    <row r="48" spans="1:6" x14ac:dyDescent="0.35">
      <c r="A48" s="76" t="s">
        <v>165</v>
      </c>
      <c r="B48" s="66" t="s">
        <v>117</v>
      </c>
      <c r="C48" s="77">
        <v>45047</v>
      </c>
      <c r="D48" s="79">
        <v>2.3980684179065185E-2</v>
      </c>
      <c r="E48" s="38">
        <v>2.3980684179065185E-2</v>
      </c>
      <c r="F48" s="38" t="s">
        <v>166</v>
      </c>
    </row>
    <row r="49" spans="2:4" x14ac:dyDescent="0.35">
      <c r="B49" s="66"/>
      <c r="C49" s="77"/>
      <c r="D49" s="79"/>
    </row>
    <row r="50" spans="2:4" x14ac:dyDescent="0.35">
      <c r="B50" s="66"/>
      <c r="C50" s="77"/>
      <c r="D50" s="79"/>
    </row>
    <row r="51" spans="2:4" x14ac:dyDescent="0.35">
      <c r="B51" s="66"/>
      <c r="C51" s="77"/>
      <c r="D51" s="79"/>
    </row>
    <row r="52" spans="2:4" x14ac:dyDescent="0.35">
      <c r="B52" s="66"/>
      <c r="C52" s="77"/>
      <c r="D52" s="79"/>
    </row>
    <row r="53" spans="2:4" x14ac:dyDescent="0.35">
      <c r="B53" s="66"/>
      <c r="C53" s="77"/>
      <c r="D53" s="79"/>
    </row>
    <row r="54" spans="2:4" x14ac:dyDescent="0.35">
      <c r="B54" s="66"/>
      <c r="C54" s="77"/>
      <c r="D54" s="79"/>
    </row>
    <row r="55" spans="2:4" x14ac:dyDescent="0.35">
      <c r="B55" s="66"/>
      <c r="C55" s="77"/>
      <c r="D55" s="79"/>
    </row>
    <row r="56" spans="2:4" x14ac:dyDescent="0.35">
      <c r="B56" s="66"/>
      <c r="C56" s="77"/>
      <c r="D56" s="79"/>
    </row>
    <row r="57" spans="2:4" x14ac:dyDescent="0.35">
      <c r="B57" s="66"/>
      <c r="C57" s="77"/>
      <c r="D57" s="79"/>
    </row>
    <row r="58" spans="2:4" x14ac:dyDescent="0.35">
      <c r="B58" s="66"/>
      <c r="C58" s="77"/>
      <c r="D58" s="79"/>
    </row>
    <row r="59" spans="2:4" x14ac:dyDescent="0.35">
      <c r="B59" s="66"/>
      <c r="C59" s="77"/>
      <c r="D59" s="79"/>
    </row>
    <row r="60" spans="2:4" x14ac:dyDescent="0.35">
      <c r="B60" s="66"/>
      <c r="C60" s="77"/>
      <c r="D60" s="79"/>
    </row>
    <row r="61" spans="2:4" x14ac:dyDescent="0.35">
      <c r="B61" s="66"/>
      <c r="C61" s="77"/>
      <c r="D61" s="79"/>
    </row>
    <row r="62" spans="2:4" x14ac:dyDescent="0.35">
      <c r="B62" s="66"/>
      <c r="C62" s="77"/>
      <c r="D62" s="79"/>
    </row>
    <row r="63" spans="2:4" x14ac:dyDescent="0.35">
      <c r="B63" s="66"/>
      <c r="C63" s="77"/>
      <c r="D63" s="79"/>
    </row>
    <row r="64" spans="2:4" x14ac:dyDescent="0.35">
      <c r="B64" s="66"/>
      <c r="C64" s="77"/>
      <c r="D64" s="79"/>
    </row>
    <row r="65" spans="2:4" x14ac:dyDescent="0.35">
      <c r="B65" s="66"/>
      <c r="C65" s="77"/>
      <c r="D65" s="79"/>
    </row>
    <row r="66" spans="2:4" x14ac:dyDescent="0.35">
      <c r="B66" s="66"/>
      <c r="C66" s="77"/>
      <c r="D66" s="79"/>
    </row>
    <row r="67" spans="2:4" x14ac:dyDescent="0.35">
      <c r="B67" s="66"/>
      <c r="C67" s="77"/>
      <c r="D67" s="79"/>
    </row>
    <row r="68" spans="2:4" x14ac:dyDescent="0.35">
      <c r="B68" s="66"/>
      <c r="C68" s="77"/>
      <c r="D68" s="79"/>
    </row>
    <row r="69" spans="2:4" x14ac:dyDescent="0.35">
      <c r="B69" s="66"/>
      <c r="C69" s="77"/>
      <c r="D69" s="79"/>
    </row>
    <row r="70" spans="2:4" x14ac:dyDescent="0.35">
      <c r="B70" s="66"/>
      <c r="C70" s="77"/>
      <c r="D70" s="79"/>
    </row>
    <row r="71" spans="2:4" x14ac:dyDescent="0.35">
      <c r="B71" s="66"/>
      <c r="C71" s="77"/>
      <c r="D71" s="79"/>
    </row>
    <row r="72" spans="2:4" x14ac:dyDescent="0.35">
      <c r="B72" s="66"/>
      <c r="C72" s="77"/>
      <c r="D72" s="79"/>
    </row>
    <row r="73" spans="2:4" x14ac:dyDescent="0.35">
      <c r="B73" s="66"/>
      <c r="C73" s="77"/>
      <c r="D73" s="79"/>
    </row>
    <row r="74" spans="2:4" x14ac:dyDescent="0.35">
      <c r="B74" s="66"/>
      <c r="C74" s="77"/>
      <c r="D74" s="79"/>
    </row>
    <row r="75" spans="2:4" x14ac:dyDescent="0.35">
      <c r="B75" s="66"/>
      <c r="C75" s="77"/>
      <c r="D75" s="79"/>
    </row>
    <row r="76" spans="2:4" x14ac:dyDescent="0.35">
      <c r="B76" s="66"/>
      <c r="C76" s="77"/>
      <c r="D76" s="79"/>
    </row>
    <row r="77" spans="2:4" x14ac:dyDescent="0.35">
      <c r="B77" s="66"/>
      <c r="C77" s="77"/>
      <c r="D77" s="79"/>
    </row>
    <row r="78" spans="2:4" x14ac:dyDescent="0.35">
      <c r="B78" s="66"/>
      <c r="C78" s="77"/>
      <c r="D78" s="79"/>
    </row>
  </sheetData>
  <sheetProtection algorithmName="SHA-512" hashValue="oJeT5X6ZBz2mvBp51Oc8gqHObyzNMbI0HRllWly2ijmJDqEYz5TBLPKTks1+2nzK47yYOBQskO8yL1QWb3yGgA==" saltValue="VTwslmfNqWg88Q376hArgw==" spinCount="100000" sheet="1" objects="1" scenarios="1"/>
  <conditionalFormatting sqref="E2:F48">
    <cfRule type="containsBlanks" dxfId="2" priority="1">
      <formula>LEN(TRIM(E2))=0</formula>
    </cfRule>
  </conditionalFormatting>
  <pageMargins left="0.7" right="0.7" top="0.75" bottom="0.75" header="0.3" footer="0.3"/>
  <headerFooter>
    <oddHeader>&amp;C&amp;"Calibri"&amp;12&amp;KFF0000 OFFICIAL&amp;1#_x000D_</oddHeader>
    <oddFooter>&amp;C_x000D_&amp;1#&amp;"Calibri"&amp;12&amp;KFF0000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130BD-0603-4C5F-993E-4F3061E5F0F8}">
  <sheetPr>
    <tabColor theme="9" tint="0.79998168889431442"/>
  </sheetPr>
  <dimension ref="A1:K15"/>
  <sheetViews>
    <sheetView workbookViewId="0">
      <pane ySplit="1" topLeftCell="A2" activePane="bottomLeft" state="frozen"/>
      <selection pane="bottomLeft"/>
    </sheetView>
  </sheetViews>
  <sheetFormatPr defaultColWidth="8.7265625" defaultRowHeight="14.5" x14ac:dyDescent="0.35"/>
  <cols>
    <col min="1" max="1" width="15.54296875" style="73" customWidth="1"/>
    <col min="2" max="2" width="10.54296875" style="87" customWidth="1"/>
    <col min="3" max="4" width="17.6328125" style="87" customWidth="1"/>
    <col min="5" max="5" width="15.7265625" style="87" customWidth="1"/>
    <col min="6" max="6" width="14.81640625" style="87" customWidth="1"/>
    <col min="7" max="7" width="75.6328125" style="89" customWidth="1"/>
    <col min="8" max="8" width="18" style="50" customWidth="1"/>
    <col min="9" max="10" width="26.453125" style="50" customWidth="1"/>
    <col min="11" max="11" width="15.54296875" style="50" customWidth="1"/>
    <col min="12" max="16384" width="8.7265625" style="50"/>
  </cols>
  <sheetData>
    <row r="1" spans="1:11" ht="40" customHeight="1" x14ac:dyDescent="0.35">
      <c r="A1" s="1" t="s">
        <v>58</v>
      </c>
      <c r="B1" s="13" t="s">
        <v>59</v>
      </c>
      <c r="C1" s="2" t="s">
        <v>75</v>
      </c>
      <c r="D1" s="2" t="s">
        <v>76</v>
      </c>
      <c r="E1" s="2" t="s">
        <v>74</v>
      </c>
      <c r="F1" s="51"/>
      <c r="G1" s="88" t="s">
        <v>66</v>
      </c>
      <c r="H1" s="51"/>
      <c r="I1" s="51"/>
      <c r="J1" s="51"/>
      <c r="K1" s="51"/>
    </row>
    <row r="2" spans="1:11" x14ac:dyDescent="0.35">
      <c r="A2" s="80" t="s">
        <v>60</v>
      </c>
      <c r="B2" s="81">
        <v>0</v>
      </c>
      <c r="C2" s="82">
        <f>_xlfn.PERCENTILE.INC(S6_cohort_data!D:D,$B2)</f>
        <v>1.5194656239288615E-3</v>
      </c>
      <c r="D2" s="82">
        <f>_xlfn.PERCENTILE.INC(S6_cohort_data!E:E,$B2)</f>
        <v>1.6460596149452443E-3</v>
      </c>
      <c r="E2" s="82">
        <f>_xlfn.PERCENTILE.INC(S6_cohort_data!F:F,$B2)</f>
        <v>7.0550089261591483E-3</v>
      </c>
      <c r="F2" s="52"/>
      <c r="G2" s="8" t="s">
        <v>174</v>
      </c>
      <c r="I2" s="52"/>
      <c r="J2" s="52"/>
      <c r="K2" s="52"/>
    </row>
    <row r="3" spans="1:11" x14ac:dyDescent="0.35">
      <c r="A3" s="83" t="s">
        <v>61</v>
      </c>
      <c r="B3" s="84">
        <v>0.25</v>
      </c>
      <c r="C3" s="82">
        <f>_xlfn.PERCENTILE.INC(S6_cohort_data!D:D,$B3)</f>
        <v>9.8544874900544678E-3</v>
      </c>
      <c r="D3" s="82">
        <f>_xlfn.PERCENTILE.INC(S6_cohort_data!E:E,$B3)</f>
        <v>1.0972963837394063E-2</v>
      </c>
      <c r="E3" s="82">
        <f>_xlfn.PERCENTILE.INC(S6_cohort_data!F:F,$B3)</f>
        <v>1.2825427022388302E-2</v>
      </c>
      <c r="F3" s="52"/>
      <c r="G3" s="89" t="s">
        <v>56</v>
      </c>
      <c r="H3" s="52">
        <f>C4</f>
        <v>2.1679521202110707E-2</v>
      </c>
      <c r="I3" s="52"/>
      <c r="J3" s="52"/>
      <c r="K3" s="52"/>
    </row>
    <row r="4" spans="1:11" x14ac:dyDescent="0.35">
      <c r="A4" s="60" t="s">
        <v>62</v>
      </c>
      <c r="B4" s="65">
        <v>0.5</v>
      </c>
      <c r="C4" s="82">
        <f>_xlfn.PERCENTILE.INC(S6_cohort_data!D:D,$B4)</f>
        <v>2.1679521202110707E-2</v>
      </c>
      <c r="D4" s="82">
        <f>_xlfn.PERCENTILE.INC(S6_cohort_data!E:E,$B4)</f>
        <v>2.4801573752182733E-2</v>
      </c>
      <c r="E4" s="82">
        <f>_xlfn.PERCENTILE.INC(S6_cohort_data!F:F,$B4)</f>
        <v>2.4448931699766446E-2</v>
      </c>
      <c r="F4" s="52"/>
      <c r="G4" s="89" t="s">
        <v>57</v>
      </c>
      <c r="H4" s="52">
        <f>C7</f>
        <v>1.957945852171911E-2</v>
      </c>
      <c r="I4" s="53"/>
      <c r="J4" s="52"/>
      <c r="K4" s="52"/>
    </row>
    <row r="5" spans="1:11" x14ac:dyDescent="0.35">
      <c r="A5" s="83" t="s">
        <v>63</v>
      </c>
      <c r="B5" s="84">
        <v>0.75</v>
      </c>
      <c r="C5" s="82">
        <f>_xlfn.PERCENTILE.INC(S6_cohort_data!D:D,$B5)</f>
        <v>3.4300522571271322E-2</v>
      </c>
      <c r="D5" s="82">
        <f>_xlfn.PERCENTILE.INC(S6_cohort_data!E:E,$B5)</f>
        <v>3.0670529298856476E-2</v>
      </c>
      <c r="E5" s="82">
        <f>_xlfn.PERCENTILE.INC(S6_cohort_data!F:F,$B5)</f>
        <v>4.3491961702917165E-2</v>
      </c>
      <c r="F5" s="52"/>
      <c r="I5" s="85"/>
      <c r="J5" s="52"/>
      <c r="K5" s="52"/>
    </row>
    <row r="6" spans="1:11" x14ac:dyDescent="0.35">
      <c r="A6" s="83" t="s">
        <v>64</v>
      </c>
      <c r="B6" s="84">
        <v>1</v>
      </c>
      <c r="C6" s="82">
        <f>_xlfn.PERCENTILE.INC(S6_cohort_data!D:D,$B6)</f>
        <v>0.37644018707042176</v>
      </c>
      <c r="D6" s="82">
        <f>_xlfn.PERCENTILE.INC(S6_cohort_data!E:E,$B6)</f>
        <v>0.37644018707042176</v>
      </c>
      <c r="E6" s="82">
        <f>_xlfn.PERCENTILE.INC(S6_cohort_data!F:F,$B6)</f>
        <v>0.37644018707042176</v>
      </c>
      <c r="F6" s="52"/>
      <c r="G6" s="8" t="s">
        <v>175</v>
      </c>
      <c r="I6" s="85"/>
      <c r="J6" s="52"/>
      <c r="K6" s="52"/>
    </row>
    <row r="7" spans="1:11" x14ac:dyDescent="0.35">
      <c r="A7" s="73" t="s">
        <v>83</v>
      </c>
      <c r="B7" s="65" t="s">
        <v>84</v>
      </c>
      <c r="C7" s="86">
        <f>GEOMEAN(S6_cohort_data!D:D)</f>
        <v>1.957945852171911E-2</v>
      </c>
      <c r="D7" s="86">
        <f>GEOMEAN(S6_cohort_data!E:E)</f>
        <v>2.1310333555728662E-2</v>
      </c>
      <c r="E7" s="86">
        <f>GEOMEAN(S6_cohort_data!F:F)</f>
        <v>2.7894493109024532E-2</v>
      </c>
      <c r="G7" s="89" t="s">
        <v>176</v>
      </c>
      <c r="H7" s="53" t="s">
        <v>67</v>
      </c>
      <c r="I7" s="52"/>
    </row>
    <row r="8" spans="1:11" x14ac:dyDescent="0.35">
      <c r="F8" s="54"/>
      <c r="G8" s="89" t="s">
        <v>177</v>
      </c>
      <c r="H8" s="53" t="s">
        <v>56</v>
      </c>
    </row>
    <row r="9" spans="1:11" x14ac:dyDescent="0.35">
      <c r="B9" s="65"/>
      <c r="C9" s="65"/>
      <c r="D9" s="65"/>
      <c r="E9" s="65"/>
      <c r="F9" s="53"/>
      <c r="G9" s="89" t="s">
        <v>95</v>
      </c>
      <c r="H9" s="54">
        <f>_xlfn.XLOOKUP(H8,A:A,C:C)</f>
        <v>2.1679521202110707E-2</v>
      </c>
      <c r="I9" s="52"/>
    </row>
    <row r="10" spans="1:11" x14ac:dyDescent="0.35">
      <c r="B10" s="65"/>
      <c r="C10" s="65"/>
      <c r="D10" s="65"/>
      <c r="E10" s="65"/>
      <c r="F10" s="53"/>
      <c r="H10" s="53"/>
      <c r="I10" s="52"/>
    </row>
    <row r="11" spans="1:11" x14ac:dyDescent="0.35">
      <c r="B11" s="65"/>
      <c r="C11" s="65"/>
      <c r="D11" s="65"/>
      <c r="E11" s="65"/>
      <c r="F11" s="53"/>
      <c r="G11" s="8" t="s">
        <v>68</v>
      </c>
      <c r="H11" s="53"/>
      <c r="I11" s="52"/>
    </row>
    <row r="12" spans="1:11" x14ac:dyDescent="0.35">
      <c r="B12" s="65"/>
      <c r="C12" s="65"/>
      <c r="D12" s="65"/>
      <c r="E12" s="65"/>
      <c r="F12" s="53"/>
      <c r="G12" s="89" t="s">
        <v>69</v>
      </c>
      <c r="H12" s="53" t="s">
        <v>67</v>
      </c>
      <c r="I12" s="52"/>
    </row>
    <row r="13" spans="1:11" x14ac:dyDescent="0.35">
      <c r="A13" s="45"/>
      <c r="H13" s="53"/>
    </row>
    <row r="14" spans="1:11" x14ac:dyDescent="0.35">
      <c r="A14" s="45"/>
      <c r="G14" s="8" t="s">
        <v>91</v>
      </c>
      <c r="H14" s="54">
        <f>H9</f>
        <v>2.1679521202110707E-2</v>
      </c>
    </row>
    <row r="15" spans="1:11" x14ac:dyDescent="0.35">
      <c r="H15" s="53"/>
    </row>
  </sheetData>
  <sheetProtection algorithmName="SHA-512" hashValue="GEr6Z/c2fT+bZGzkp3gwLUhLl1kCC0S2unT6m2wKrC72LCHg4a1BhxKQR55yMpacLBIKpfSQXi9SWgeW4R5Zzg==" saltValue="lm8861CUj0B9mfdxPS2PiA==" spinCount="100000" sheet="1" objects="1" scenarios="1"/>
  <conditionalFormatting sqref="J2:J3">
    <cfRule type="containsText" dxfId="1" priority="1" operator="containsText" text="Yes">
      <formula>NOT(ISERROR(SEARCH("Yes",J2)))</formula>
    </cfRule>
    <cfRule type="containsText" dxfId="0" priority="2" operator="containsText" text="No">
      <formula>NOT(ISERROR(SEARCH("No",J2)))</formula>
    </cfRule>
  </conditionalFormatting>
  <pageMargins left="0.7" right="0.7" top="0.75" bottom="0.75" header="0.3" footer="0.3"/>
  <headerFooter>
    <oddHeader>&amp;C&amp;"Calibri"&amp;12&amp;KFF0000 OFFICIAL&amp;1#_x000D_</oddHeader>
    <oddFooter>&amp;C_x000D_&amp;1#&amp;"Calibri"&amp;12&amp;KFF0000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45013-7BE7-4E85-AEA6-BC1A03F01132}">
  <sheetPr>
    <tabColor theme="9" tint="0.79998168889431442"/>
  </sheetPr>
  <dimension ref="A1:E27"/>
  <sheetViews>
    <sheetView workbookViewId="0">
      <pane xSplit="1" ySplit="1" topLeftCell="B2" activePane="bottomRight" state="frozen"/>
      <selection pane="topRight" activeCell="C1" sqref="C1"/>
      <selection pane="bottomLeft" activeCell="A2" sqref="A2"/>
      <selection pane="bottomRight"/>
    </sheetView>
  </sheetViews>
  <sheetFormatPr defaultColWidth="8.7265625" defaultRowHeight="14.5" x14ac:dyDescent="0.35"/>
  <cols>
    <col min="1" max="1" width="20.6328125" customWidth="1"/>
    <col min="2" max="2" width="17.54296875" customWidth="1"/>
    <col min="3" max="3" width="18.26953125" customWidth="1"/>
    <col min="4" max="4" width="18.81640625" customWidth="1"/>
    <col min="5" max="5" width="20.6328125" customWidth="1"/>
    <col min="6" max="16384" width="8.7265625" style="3"/>
  </cols>
  <sheetData>
    <row r="1" spans="1:5" ht="40" customHeight="1" x14ac:dyDescent="0.35">
      <c r="A1" s="8" t="s">
        <v>26</v>
      </c>
      <c r="B1" s="2" t="s">
        <v>27</v>
      </c>
      <c r="C1" s="2" t="s">
        <v>96</v>
      </c>
      <c r="D1" s="2" t="s">
        <v>65</v>
      </c>
      <c r="E1" s="2" t="s">
        <v>97</v>
      </c>
    </row>
    <row r="2" spans="1:5" x14ac:dyDescent="0.35">
      <c r="A2" s="76" t="s">
        <v>114</v>
      </c>
      <c r="B2" s="68">
        <v>47831</v>
      </c>
      <c r="C2" s="71">
        <f>S6_single_price!$H$14</f>
        <v>2.1679521202110707E-2</v>
      </c>
      <c r="D2" s="71">
        <v>1.1287361188291956</v>
      </c>
      <c r="E2" s="71">
        <f>C2*D2</f>
        <v>2.4470458619745696E-2</v>
      </c>
    </row>
    <row r="3" spans="1:5" x14ac:dyDescent="0.35">
      <c r="A3" s="76"/>
      <c r="B3" s="68"/>
      <c r="C3" s="71"/>
      <c r="D3" s="71"/>
      <c r="E3" s="71"/>
    </row>
    <row r="4" spans="1:5" x14ac:dyDescent="0.35">
      <c r="D4" s="76"/>
    </row>
    <row r="5" spans="1:5" x14ac:dyDescent="0.35">
      <c r="A5" s="76"/>
      <c r="B5" s="26"/>
      <c r="C5" s="26"/>
      <c r="D5" s="68"/>
      <c r="E5" s="68"/>
    </row>
    <row r="6" spans="1:5" x14ac:dyDescent="0.35">
      <c r="A6" s="76"/>
      <c r="B6" s="76"/>
      <c r="C6" s="76"/>
      <c r="D6" s="76"/>
      <c r="E6" s="76"/>
    </row>
    <row r="7" spans="1:5" x14ac:dyDescent="0.35">
      <c r="A7" s="76"/>
      <c r="B7" s="76"/>
      <c r="C7" s="76"/>
      <c r="D7" s="76"/>
      <c r="E7" s="76"/>
    </row>
    <row r="8" spans="1:5" x14ac:dyDescent="0.35">
      <c r="A8" s="76"/>
      <c r="B8" s="26"/>
      <c r="C8" s="26"/>
      <c r="D8" s="68"/>
      <c r="E8" s="68"/>
    </row>
    <row r="9" spans="1:5" x14ac:dyDescent="0.35">
      <c r="A9" s="76"/>
      <c r="B9" s="26"/>
      <c r="C9" s="26"/>
      <c r="D9" s="68"/>
      <c r="E9" s="68"/>
    </row>
    <row r="10" spans="1:5" x14ac:dyDescent="0.35">
      <c r="A10" s="76"/>
      <c r="B10" s="26"/>
      <c r="C10" s="26"/>
      <c r="D10" s="68"/>
      <c r="E10" s="68"/>
    </row>
    <row r="11" spans="1:5" x14ac:dyDescent="0.35">
      <c r="A11" s="76"/>
      <c r="B11" s="26"/>
      <c r="C11" s="26"/>
      <c r="D11" s="68"/>
      <c r="E11" s="68"/>
    </row>
    <row r="12" spans="1:5" x14ac:dyDescent="0.35">
      <c r="A12" s="76"/>
      <c r="B12" s="26"/>
      <c r="C12" s="26"/>
      <c r="D12" s="68"/>
      <c r="E12" s="68"/>
    </row>
    <row r="13" spans="1:5" x14ac:dyDescent="0.35">
      <c r="A13" s="76"/>
      <c r="B13" s="26"/>
      <c r="C13" s="26"/>
      <c r="D13" s="68"/>
      <c r="E13" s="68"/>
    </row>
    <row r="14" spans="1:5" x14ac:dyDescent="0.35">
      <c r="A14" s="76"/>
      <c r="B14" s="26"/>
      <c r="C14" s="26"/>
      <c r="D14" s="68"/>
      <c r="E14" s="68"/>
    </row>
    <row r="15" spans="1:5" x14ac:dyDescent="0.35">
      <c r="A15" s="76"/>
      <c r="B15" s="26"/>
      <c r="C15" s="26"/>
      <c r="D15" s="68"/>
      <c r="E15" s="68"/>
    </row>
    <row r="16" spans="1:5" x14ac:dyDescent="0.35">
      <c r="A16" s="76"/>
      <c r="B16" s="26"/>
      <c r="C16" s="26"/>
      <c r="D16" s="68"/>
      <c r="E16" s="68"/>
    </row>
    <row r="17" spans="1:5" x14ac:dyDescent="0.35">
      <c r="A17" s="76"/>
      <c r="B17" s="26"/>
      <c r="C17" s="26"/>
      <c r="D17" s="68"/>
      <c r="E17" s="68"/>
    </row>
    <row r="18" spans="1:5" x14ac:dyDescent="0.35">
      <c r="A18" s="76"/>
      <c r="B18" s="26"/>
      <c r="C18" s="26"/>
      <c r="D18" s="68"/>
      <c r="E18" s="68"/>
    </row>
    <row r="19" spans="1:5" x14ac:dyDescent="0.35">
      <c r="A19" s="76"/>
      <c r="B19" s="26"/>
      <c r="C19" s="26"/>
      <c r="D19" s="68"/>
      <c r="E19" s="68"/>
    </row>
    <row r="20" spans="1:5" x14ac:dyDescent="0.35">
      <c r="A20" s="76"/>
      <c r="B20" s="26"/>
      <c r="C20" s="26"/>
      <c r="D20" s="68"/>
      <c r="E20" s="68"/>
    </row>
    <row r="21" spans="1:5" x14ac:dyDescent="0.35">
      <c r="A21" s="76"/>
      <c r="B21" s="26"/>
      <c r="C21" s="26"/>
      <c r="D21" s="68"/>
      <c r="E21" s="68"/>
    </row>
    <row r="22" spans="1:5" x14ac:dyDescent="0.35">
      <c r="A22" s="76"/>
      <c r="B22" s="26"/>
      <c r="C22" s="26"/>
      <c r="D22" s="68"/>
      <c r="E22" s="68"/>
    </row>
    <row r="23" spans="1:5" x14ac:dyDescent="0.35">
      <c r="A23" s="76"/>
      <c r="B23" s="26"/>
      <c r="C23" s="26"/>
      <c r="D23" s="68"/>
      <c r="E23" s="68"/>
    </row>
    <row r="24" spans="1:5" x14ac:dyDescent="0.35">
      <c r="A24" s="76"/>
      <c r="B24" s="26"/>
      <c r="C24" s="26"/>
      <c r="D24" s="68"/>
      <c r="E24" s="68"/>
    </row>
    <row r="25" spans="1:5" x14ac:dyDescent="0.35">
      <c r="A25" s="76"/>
      <c r="B25" s="26"/>
      <c r="C25" s="26"/>
      <c r="D25" s="68"/>
      <c r="E25" s="68"/>
    </row>
    <row r="26" spans="1:5" x14ac:dyDescent="0.35">
      <c r="A26" s="76"/>
      <c r="B26" s="26"/>
      <c r="C26" s="26"/>
      <c r="D26" s="68"/>
      <c r="E26" s="68"/>
    </row>
    <row r="27" spans="1:5" x14ac:dyDescent="0.35">
      <c r="A27" s="76"/>
      <c r="B27" s="26"/>
      <c r="C27" s="26"/>
      <c r="D27" s="68"/>
      <c r="E27" s="68"/>
    </row>
  </sheetData>
  <sheetProtection algorithmName="SHA-512" hashValue="cyLxXHO5j1qShxJwnHErTFS2hwDzvk6WfgSqNm4rs91rtAaAJE18M7X6WivW50oAlI/dhVNRLX8isSmmwOTMWw==" saltValue="SjrBI4QvJdvr0Kzx1Y2Z4g==" spinCount="100000" sheet="1" objects="1" scenarios="1"/>
  <phoneticPr fontId="11" type="noConversion"/>
  <pageMargins left="0.7" right="0.7" top="0.75" bottom="0.75" header="0.3" footer="0.3"/>
  <headerFooter>
    <oddHeader>&amp;C&amp;"Calibri"&amp;12&amp;KFF0000 OFFICIAL&amp;1#_x000D_</oddHeader>
    <oddFooter>&amp;C_x000D_&amp;1#&amp;"Calibri"&amp;12&amp;KFF0000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0D984-C669-465A-912D-C8291159B96F}">
  <sheetPr>
    <tabColor theme="9" tint="0.79998168889431442"/>
  </sheetPr>
  <dimension ref="A1:G20"/>
  <sheetViews>
    <sheetView workbookViewId="0">
      <pane xSplit="1" ySplit="1" topLeftCell="B2" activePane="bottomRight" state="frozen"/>
      <selection pane="topRight" activeCell="C1" sqref="C1"/>
      <selection pane="bottomLeft" activeCell="A2" sqref="A2"/>
      <selection pane="bottomRight"/>
    </sheetView>
  </sheetViews>
  <sheetFormatPr defaultColWidth="8.7265625" defaultRowHeight="14.5" x14ac:dyDescent="0.35"/>
  <cols>
    <col min="1" max="1" width="20.6328125" style="89" customWidth="1"/>
    <col min="2" max="3" width="17.54296875" style="92" customWidth="1"/>
    <col min="4" max="4" width="14.6328125" style="92" customWidth="1"/>
    <col min="5" max="5" width="19.6328125" style="92" customWidth="1"/>
    <col min="6" max="6" width="19.6328125" style="76" customWidth="1"/>
    <col min="7" max="16384" width="8.7265625" style="3"/>
  </cols>
  <sheetData>
    <row r="1" spans="1:7" ht="40" customHeight="1" x14ac:dyDescent="0.35">
      <c r="A1" s="8" t="s">
        <v>26</v>
      </c>
      <c r="B1" s="2" t="s">
        <v>27</v>
      </c>
      <c r="C1" s="2" t="s">
        <v>28</v>
      </c>
      <c r="D1" s="2" t="s">
        <v>49</v>
      </c>
      <c r="E1" s="2" t="s">
        <v>97</v>
      </c>
      <c r="F1" s="27" t="s">
        <v>98</v>
      </c>
    </row>
    <row r="2" spans="1:7" x14ac:dyDescent="0.35">
      <c r="A2" s="89" t="s">
        <v>114</v>
      </c>
      <c r="B2" s="90">
        <f>licence_dates!B2</f>
        <v>47831</v>
      </c>
      <c r="C2" s="90">
        <f>licence_dates!C2</f>
        <v>52614</v>
      </c>
      <c r="D2" s="91">
        <f>licence_dates!D2</f>
        <v>4784</v>
      </c>
      <c r="E2" s="71">
        <f>S7_fwd_valuations!E2</f>
        <v>2.4470458619745696E-2</v>
      </c>
      <c r="F2" s="71">
        <f>E2*((1-(1/(1+discount_rate!$C$3))^($D2))/(1-(1/(1+discount_rate!$C$3))^365))</f>
        <v>0.20522994694973851</v>
      </c>
      <c r="G2" s="48"/>
    </row>
    <row r="3" spans="1:7" x14ac:dyDescent="0.35">
      <c r="B3" s="90"/>
      <c r="C3" s="90"/>
      <c r="D3" s="91"/>
      <c r="E3" s="71"/>
      <c r="F3" s="71"/>
    </row>
    <row r="4" spans="1:7" x14ac:dyDescent="0.35">
      <c r="B4" s="90"/>
      <c r="C4" s="90"/>
      <c r="D4" s="91"/>
      <c r="E4" s="91"/>
    </row>
    <row r="5" spans="1:7" x14ac:dyDescent="0.35">
      <c r="B5" s="90"/>
      <c r="C5" s="90"/>
      <c r="D5" s="91"/>
      <c r="E5" s="91"/>
    </row>
    <row r="6" spans="1:7" x14ac:dyDescent="0.35">
      <c r="B6" s="90"/>
      <c r="C6" s="90"/>
      <c r="D6" s="91"/>
      <c r="E6" s="91"/>
    </row>
    <row r="7" spans="1:7" x14ac:dyDescent="0.35">
      <c r="B7" s="90"/>
      <c r="C7" s="90"/>
      <c r="D7" s="91"/>
      <c r="E7" s="91"/>
    </row>
    <row r="8" spans="1:7" x14ac:dyDescent="0.35">
      <c r="B8" s="90"/>
      <c r="C8" s="90"/>
      <c r="D8" s="91"/>
      <c r="E8" s="91"/>
    </row>
    <row r="9" spans="1:7" x14ac:dyDescent="0.35">
      <c r="A9" s="8"/>
      <c r="B9" s="2"/>
      <c r="C9" s="2"/>
      <c r="D9" s="2"/>
      <c r="E9" s="2"/>
    </row>
    <row r="10" spans="1:7" x14ac:dyDescent="0.35">
      <c r="B10" s="90"/>
      <c r="C10" s="91"/>
      <c r="D10" s="71"/>
      <c r="E10" s="71"/>
    </row>
    <row r="11" spans="1:7" x14ac:dyDescent="0.35">
      <c r="B11" s="90"/>
      <c r="C11" s="91"/>
      <c r="D11" s="71"/>
      <c r="E11" s="71"/>
    </row>
    <row r="12" spans="1:7" x14ac:dyDescent="0.35">
      <c r="A12" s="76"/>
      <c r="B12" s="76"/>
      <c r="C12" s="76"/>
      <c r="D12" s="76"/>
      <c r="E12" s="76"/>
    </row>
    <row r="13" spans="1:7" x14ac:dyDescent="0.35">
      <c r="A13" s="76"/>
      <c r="B13" s="76"/>
      <c r="C13" s="76"/>
      <c r="D13" s="76"/>
      <c r="E13" s="76"/>
    </row>
    <row r="14" spans="1:7" x14ac:dyDescent="0.35">
      <c r="A14" s="76"/>
      <c r="B14" s="76"/>
      <c r="C14" s="76"/>
      <c r="D14" s="76"/>
      <c r="E14" s="76"/>
    </row>
    <row r="15" spans="1:7" x14ac:dyDescent="0.35">
      <c r="A15" s="76"/>
      <c r="B15" s="76"/>
      <c r="C15" s="76"/>
      <c r="D15" s="76"/>
      <c r="E15" s="76"/>
    </row>
    <row r="16" spans="1:7" x14ac:dyDescent="0.35">
      <c r="A16" s="76"/>
      <c r="B16" s="76"/>
      <c r="C16" s="76"/>
      <c r="D16" s="76"/>
      <c r="E16" s="76"/>
    </row>
    <row r="17" spans="2:5" x14ac:dyDescent="0.35">
      <c r="B17" s="90"/>
      <c r="C17" s="90"/>
      <c r="D17" s="91"/>
      <c r="E17" s="91"/>
    </row>
    <row r="18" spans="2:5" x14ac:dyDescent="0.35">
      <c r="B18" s="90"/>
      <c r="C18" s="90"/>
      <c r="D18" s="91"/>
      <c r="E18" s="91"/>
    </row>
    <row r="19" spans="2:5" x14ac:dyDescent="0.35">
      <c r="B19" s="90"/>
      <c r="C19" s="90"/>
      <c r="D19" s="91"/>
      <c r="E19" s="91"/>
    </row>
    <row r="20" spans="2:5" x14ac:dyDescent="0.35">
      <c r="B20" s="90"/>
      <c r="C20" s="90"/>
      <c r="D20" s="91"/>
      <c r="E20" s="91"/>
    </row>
  </sheetData>
  <sheetProtection algorithmName="SHA-512" hashValue="wcnPYo8p3dnWvU4H0FzWb4QumESVUJFs0kK7EjW3X+gUc93IjTJA3D9uLOr30h7EHQZQBCfnnk7NrEBQeSOVWw==" saltValue="vVBzWr8MLwvTCdU+zF4dv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2AD11-5660-4718-A079-26BFC547D8DC}">
  <sheetPr>
    <tabColor theme="7" tint="0.79998168889431442"/>
  </sheetPr>
  <dimension ref="A1:B3"/>
  <sheetViews>
    <sheetView workbookViewId="0">
      <pane ySplit="1" topLeftCell="A2" activePane="bottomLeft" state="frozen"/>
      <selection pane="bottomLeft"/>
    </sheetView>
  </sheetViews>
  <sheetFormatPr defaultColWidth="8.7265625" defaultRowHeight="14.5" x14ac:dyDescent="0.35"/>
  <cols>
    <col min="1" max="1" width="32.54296875" style="3" customWidth="1"/>
    <col min="2" max="2" width="10.453125" style="3" customWidth="1"/>
    <col min="3" max="16384" width="8.7265625" style="3"/>
  </cols>
  <sheetData>
    <row r="1" spans="1:2" x14ac:dyDescent="0.35">
      <c r="A1" s="4" t="s">
        <v>17</v>
      </c>
      <c r="B1" s="5" t="s">
        <v>18</v>
      </c>
    </row>
    <row r="2" spans="1:2" x14ac:dyDescent="0.35">
      <c r="A2" s="3" t="s">
        <v>19</v>
      </c>
      <c r="B2" s="6">
        <v>0.7</v>
      </c>
    </row>
    <row r="3" spans="1:2" x14ac:dyDescent="0.35">
      <c r="A3" s="3" t="s">
        <v>20</v>
      </c>
      <c r="B3" s="6">
        <v>0.1</v>
      </c>
    </row>
  </sheetData>
  <sheetProtection algorithmName="SHA-512" hashValue="kaD3b9ESS9WILv/beMOefW6R0+8Fp8aRVbTdNndtesQuAvGouycHZEINXdDVPNlMkyo07mZZg+3ef6SPNx716w==" saltValue="twDNtXudlojGsgmLkvVZb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EE521-1198-4582-AD43-A3F63D4B4589}">
  <sheetPr>
    <tabColor theme="7" tint="0.79998168889431442"/>
  </sheetPr>
  <dimension ref="A1:C3"/>
  <sheetViews>
    <sheetView workbookViewId="0">
      <pane ySplit="1" topLeftCell="A2" activePane="bottomLeft" state="frozen"/>
      <selection pane="bottomLeft"/>
    </sheetView>
  </sheetViews>
  <sheetFormatPr defaultColWidth="8.7265625" defaultRowHeight="14.5" x14ac:dyDescent="0.35"/>
  <cols>
    <col min="1" max="1" width="20.453125" style="3" customWidth="1"/>
    <col min="2" max="2" width="21.1796875" style="3" bestFit="1" customWidth="1"/>
    <col min="3" max="3" width="14.453125" style="3" customWidth="1"/>
    <col min="4" max="16384" width="8.7265625" style="3"/>
  </cols>
  <sheetData>
    <row r="1" spans="1:3" x14ac:dyDescent="0.35">
      <c r="A1" s="4" t="s">
        <v>21</v>
      </c>
      <c r="B1" s="4" t="s">
        <v>22</v>
      </c>
      <c r="C1" s="5" t="s">
        <v>4</v>
      </c>
    </row>
    <row r="2" spans="1:3" x14ac:dyDescent="0.35">
      <c r="A2" s="3" t="s">
        <v>23</v>
      </c>
      <c r="B2" s="3" t="s">
        <v>24</v>
      </c>
      <c r="C2" s="7">
        <v>8.4900000000000003E-2</v>
      </c>
    </row>
    <row r="3" spans="1:3" x14ac:dyDescent="0.35">
      <c r="A3" s="3" t="s">
        <v>23</v>
      </c>
      <c r="B3" s="3" t="s">
        <v>25</v>
      </c>
      <c r="C3" s="7">
        <v>2.2327921582387944E-4</v>
      </c>
    </row>
  </sheetData>
  <sheetProtection algorithmName="SHA-512" hashValue="hGjTRgNbSLvAy0SaY8mvHls8yxM5T1Pr8CRlplatAE0epvMTjeXanTdygTFARLuwEMHhbuFDsA6+WN+t0vGzWw==" saltValue="zv8B5onvEtpV3LNhz1WGE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AD7D2-1DCB-4015-9E9E-70F1794BAAC3}">
  <sheetPr>
    <tabColor theme="7" tint="0.79998168889431442"/>
  </sheetPr>
  <dimension ref="A1:D2"/>
  <sheetViews>
    <sheetView workbookViewId="0">
      <pane ySplit="1" topLeftCell="A2" activePane="bottomLeft" state="frozen"/>
      <selection pane="bottomLeft"/>
    </sheetView>
  </sheetViews>
  <sheetFormatPr defaultColWidth="8.7265625" defaultRowHeight="14.5" x14ac:dyDescent="0.35"/>
  <cols>
    <col min="1" max="1" width="13.81640625" customWidth="1"/>
    <col min="2" max="3" width="17.54296875" customWidth="1"/>
    <col min="4" max="4" width="15.453125" customWidth="1"/>
    <col min="5" max="16384" width="8.7265625" style="3"/>
  </cols>
  <sheetData>
    <row r="1" spans="1:4" ht="14.5" customHeight="1" x14ac:dyDescent="0.35">
      <c r="A1" s="8" t="s">
        <v>26</v>
      </c>
      <c r="B1" s="2" t="s">
        <v>27</v>
      </c>
      <c r="C1" s="2" t="s">
        <v>28</v>
      </c>
      <c r="D1" s="2" t="s">
        <v>49</v>
      </c>
    </row>
    <row r="2" spans="1:4" s="43" customFormat="1" x14ac:dyDescent="0.35">
      <c r="A2" s="43" t="s">
        <v>114</v>
      </c>
      <c r="B2" s="57">
        <v>47831</v>
      </c>
      <c r="C2" s="57">
        <v>52614</v>
      </c>
      <c r="D2" s="58">
        <v>4784</v>
      </c>
    </row>
  </sheetData>
  <sheetProtection algorithmName="SHA-512" hashValue="v4ms6IxEIB197ADBql+RGUsQdecp4pX7M2nQ/iQxE24VwYH/96y6eL/adUzLUNsL5IJkAyo3JmfcWWJMKGpJBQ==" saltValue="j4avlEw8HADv0hnJcfTQJ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EEEC-AE1C-4D1A-9DAE-224E1B28D679}">
  <sheetPr>
    <tabColor theme="7" tint="0.79998168889431442"/>
  </sheetPr>
  <dimension ref="A1:H69"/>
  <sheetViews>
    <sheetView workbookViewId="0">
      <pane ySplit="1" topLeftCell="A2" activePane="bottomLeft" state="frozen"/>
      <selection pane="bottomLeft"/>
    </sheetView>
  </sheetViews>
  <sheetFormatPr defaultColWidth="8.7265625" defaultRowHeight="14.5" x14ac:dyDescent="0.35"/>
  <cols>
    <col min="1" max="1" width="9" style="59" customWidth="1"/>
    <col min="2" max="2" width="29.453125" style="60" customWidth="1"/>
    <col min="3" max="3" width="109.453125" style="60" customWidth="1"/>
    <col min="4" max="4" width="18.453125" style="65" customWidth="1"/>
    <col min="5" max="16384" width="8.7265625" style="3"/>
  </cols>
  <sheetData>
    <row r="1" spans="1:7" s="14" customFormat="1" x14ac:dyDescent="0.35">
      <c r="A1" s="23" t="s">
        <v>29</v>
      </c>
      <c r="B1" s="11" t="s">
        <v>30</v>
      </c>
      <c r="C1" s="11" t="s">
        <v>31</v>
      </c>
      <c r="D1" s="10" t="s">
        <v>32</v>
      </c>
    </row>
    <row r="2" spans="1:7" x14ac:dyDescent="0.35">
      <c r="A2" s="59">
        <v>2009</v>
      </c>
      <c r="B2" s="60" t="s">
        <v>19</v>
      </c>
      <c r="C2" s="60" t="s">
        <v>33</v>
      </c>
      <c r="D2" s="61">
        <v>53237.00776423121</v>
      </c>
      <c r="G2"/>
    </row>
    <row r="3" spans="1:7" x14ac:dyDescent="0.35">
      <c r="A3" s="59">
        <v>2010</v>
      </c>
      <c r="B3" s="60" t="s">
        <v>19</v>
      </c>
      <c r="C3" s="60" t="s">
        <v>33</v>
      </c>
      <c r="D3" s="61">
        <v>53578.812504975904</v>
      </c>
      <c r="G3"/>
    </row>
    <row r="4" spans="1:7" x14ac:dyDescent="0.35">
      <c r="A4" s="59">
        <v>2011</v>
      </c>
      <c r="B4" s="60" t="s">
        <v>19</v>
      </c>
      <c r="C4" s="60" t="s">
        <v>33</v>
      </c>
      <c r="D4" s="61">
        <v>54111.357240335987</v>
      </c>
      <c r="G4"/>
    </row>
    <row r="5" spans="1:7" x14ac:dyDescent="0.35">
      <c r="A5" s="59">
        <v>2012</v>
      </c>
      <c r="B5" s="60" t="s">
        <v>19</v>
      </c>
      <c r="C5" s="60" t="s">
        <v>33</v>
      </c>
      <c r="D5" s="61">
        <v>55257.573928736187</v>
      </c>
      <c r="G5"/>
    </row>
    <row r="6" spans="1:7" x14ac:dyDescent="0.35">
      <c r="A6" s="59">
        <v>2013</v>
      </c>
      <c r="B6" s="60" t="s">
        <v>19</v>
      </c>
      <c r="C6" s="60" t="s">
        <v>33</v>
      </c>
      <c r="D6" s="61">
        <v>55728.017403571932</v>
      </c>
      <c r="G6"/>
    </row>
    <row r="7" spans="1:7" x14ac:dyDescent="0.35">
      <c r="A7" s="59">
        <v>2014</v>
      </c>
      <c r="B7" s="60" t="s">
        <v>19</v>
      </c>
      <c r="C7" s="60" t="s">
        <v>33</v>
      </c>
      <c r="D7" s="61">
        <v>56327.853306327721</v>
      </c>
      <c r="G7"/>
    </row>
    <row r="8" spans="1:7" x14ac:dyDescent="0.35">
      <c r="A8" s="59">
        <v>2015</v>
      </c>
      <c r="B8" s="60" t="s">
        <v>19</v>
      </c>
      <c r="C8" s="60" t="s">
        <v>33</v>
      </c>
      <c r="D8" s="61">
        <v>56739.02653465933</v>
      </c>
      <c r="G8"/>
    </row>
    <row r="9" spans="1:7" x14ac:dyDescent="0.35">
      <c r="A9" s="59">
        <v>2016</v>
      </c>
      <c r="B9" s="60" t="s">
        <v>19</v>
      </c>
      <c r="C9" s="60" t="s">
        <v>33</v>
      </c>
      <c r="D9" s="61">
        <v>57401.066226893934</v>
      </c>
      <c r="G9"/>
    </row>
    <row r="10" spans="1:7" x14ac:dyDescent="0.35">
      <c r="A10" s="59">
        <v>2017</v>
      </c>
      <c r="B10" s="60" t="s">
        <v>19</v>
      </c>
      <c r="C10" s="60" t="s">
        <v>33</v>
      </c>
      <c r="D10" s="61">
        <v>57750.64822216882</v>
      </c>
      <c r="G10"/>
    </row>
    <row r="11" spans="1:7" x14ac:dyDescent="0.35">
      <c r="A11" s="59">
        <v>2018</v>
      </c>
      <c r="B11" s="60" t="s">
        <v>19</v>
      </c>
      <c r="C11" s="60" t="s">
        <v>33</v>
      </c>
      <c r="D11" s="61">
        <v>58530.782169711711</v>
      </c>
      <c r="G11"/>
    </row>
    <row r="12" spans="1:7" x14ac:dyDescent="0.35">
      <c r="A12" s="59">
        <v>2019</v>
      </c>
      <c r="B12" s="60" t="s">
        <v>19</v>
      </c>
      <c r="C12" s="60" t="s">
        <v>33</v>
      </c>
      <c r="D12" s="61">
        <v>58924.733646241955</v>
      </c>
      <c r="G12"/>
    </row>
    <row r="13" spans="1:7" x14ac:dyDescent="0.35">
      <c r="A13" s="59">
        <v>2020</v>
      </c>
      <c r="B13" s="60" t="s">
        <v>19</v>
      </c>
      <c r="C13" s="60" t="s">
        <v>33</v>
      </c>
      <c r="D13" s="61">
        <v>58132.798523626036</v>
      </c>
      <c r="G13"/>
    </row>
    <row r="14" spans="1:7" x14ac:dyDescent="0.35">
      <c r="A14" s="59">
        <v>2021</v>
      </c>
      <c r="B14" s="60" t="s">
        <v>19</v>
      </c>
      <c r="C14" s="60" t="s">
        <v>33</v>
      </c>
      <c r="D14" s="61">
        <v>59276.503107196957</v>
      </c>
      <c r="G14"/>
    </row>
    <row r="15" spans="1:7" x14ac:dyDescent="0.35">
      <c r="A15" s="59">
        <v>2022</v>
      </c>
      <c r="B15" s="60" t="s">
        <v>19</v>
      </c>
      <c r="C15" s="60" t="s">
        <v>33</v>
      </c>
      <c r="D15" s="61">
        <v>61009.807714740316</v>
      </c>
      <c r="G15"/>
    </row>
    <row r="16" spans="1:7" x14ac:dyDescent="0.35">
      <c r="A16" s="59">
        <v>2023</v>
      </c>
      <c r="B16" s="60" t="s">
        <v>19</v>
      </c>
      <c r="C16" s="60" t="s">
        <v>33</v>
      </c>
      <c r="D16" s="61">
        <v>61598.17760899158</v>
      </c>
      <c r="G16"/>
    </row>
    <row r="17" spans="1:7" x14ac:dyDescent="0.35">
      <c r="A17" s="59">
        <v>2024</v>
      </c>
      <c r="B17" s="60" t="s">
        <v>19</v>
      </c>
      <c r="C17" s="60" t="s">
        <v>33</v>
      </c>
      <c r="D17" s="61">
        <v>61211.896763730285</v>
      </c>
      <c r="G17"/>
    </row>
    <row r="18" spans="1:7" ht="29" x14ac:dyDescent="0.35">
      <c r="A18" s="59">
        <v>2025</v>
      </c>
      <c r="B18" s="60" t="s">
        <v>19</v>
      </c>
      <c r="C18" s="62" t="s">
        <v>169</v>
      </c>
      <c r="D18" s="61">
        <v>61211.896763730285</v>
      </c>
      <c r="G18"/>
    </row>
    <row r="19" spans="1:7" x14ac:dyDescent="0.35">
      <c r="A19" s="59">
        <v>2009</v>
      </c>
      <c r="B19" s="60" t="s">
        <v>20</v>
      </c>
      <c r="C19" s="60" t="s">
        <v>34</v>
      </c>
      <c r="D19" s="63">
        <v>2.823588378480403</v>
      </c>
    </row>
    <row r="20" spans="1:7" x14ac:dyDescent="0.35">
      <c r="A20" s="59">
        <v>2010</v>
      </c>
      <c r="B20" s="60" t="s">
        <v>20</v>
      </c>
      <c r="C20" s="60" t="s">
        <v>34</v>
      </c>
      <c r="D20" s="63">
        <v>2.867858584017807</v>
      </c>
    </row>
    <row r="21" spans="1:7" x14ac:dyDescent="0.35">
      <c r="A21" s="59">
        <v>2011</v>
      </c>
      <c r="B21" s="60" t="s">
        <v>20</v>
      </c>
      <c r="C21" s="60" t="s">
        <v>34</v>
      </c>
      <c r="D21" s="63">
        <v>2.9079864103198263</v>
      </c>
    </row>
    <row r="22" spans="1:7" x14ac:dyDescent="0.35">
      <c r="A22" s="59">
        <v>2012</v>
      </c>
      <c r="B22" s="60" t="s">
        <v>20</v>
      </c>
      <c r="C22" s="60" t="s">
        <v>34</v>
      </c>
      <c r="D22" s="63">
        <v>2.9592003696809548</v>
      </c>
    </row>
    <row r="23" spans="1:7" x14ac:dyDescent="0.35">
      <c r="A23" s="59">
        <v>2013</v>
      </c>
      <c r="B23" s="60" t="s">
        <v>20</v>
      </c>
      <c r="C23" s="60" t="s">
        <v>34</v>
      </c>
      <c r="D23" s="63">
        <v>3.0105735261575308</v>
      </c>
    </row>
    <row r="24" spans="1:7" x14ac:dyDescent="0.35">
      <c r="A24" s="59">
        <v>2014</v>
      </c>
      <c r="B24" s="60" t="s">
        <v>20</v>
      </c>
      <c r="C24" s="60" t="s">
        <v>34</v>
      </c>
      <c r="D24" s="63">
        <v>3.0558147950483581</v>
      </c>
    </row>
    <row r="25" spans="1:7" x14ac:dyDescent="0.35">
      <c r="A25" s="59">
        <v>2015</v>
      </c>
      <c r="B25" s="60" t="s">
        <v>20</v>
      </c>
      <c r="C25" s="60" t="s">
        <v>34</v>
      </c>
      <c r="D25" s="63">
        <v>3.1001125964880307</v>
      </c>
    </row>
    <row r="26" spans="1:7" x14ac:dyDescent="0.35">
      <c r="A26" s="59">
        <v>2016</v>
      </c>
      <c r="B26" s="60" t="s">
        <v>20</v>
      </c>
      <c r="C26" s="60" t="s">
        <v>34</v>
      </c>
      <c r="D26" s="63">
        <v>3.1449355305888442</v>
      </c>
    </row>
    <row r="27" spans="1:7" x14ac:dyDescent="0.35">
      <c r="A27" s="59">
        <v>2017</v>
      </c>
      <c r="B27" s="60" t="s">
        <v>20</v>
      </c>
      <c r="C27" s="60" t="s">
        <v>34</v>
      </c>
      <c r="D27" s="63">
        <v>3.1971560136349098</v>
      </c>
    </row>
    <row r="28" spans="1:7" x14ac:dyDescent="0.35">
      <c r="A28" s="59">
        <v>2018</v>
      </c>
      <c r="B28" s="60" t="s">
        <v>20</v>
      </c>
      <c r="C28" s="60" t="s">
        <v>34</v>
      </c>
      <c r="D28" s="63">
        <v>3.2453449158998549</v>
      </c>
    </row>
    <row r="29" spans="1:7" x14ac:dyDescent="0.35">
      <c r="A29" s="59">
        <v>2019</v>
      </c>
      <c r="B29" s="60" t="s">
        <v>20</v>
      </c>
      <c r="C29" s="60" t="s">
        <v>34</v>
      </c>
      <c r="D29" s="63">
        <v>3.2936505625310386</v>
      </c>
    </row>
    <row r="30" spans="1:7" x14ac:dyDescent="0.35">
      <c r="A30" s="59">
        <v>2020</v>
      </c>
      <c r="B30" s="60" t="s">
        <v>20</v>
      </c>
      <c r="C30" s="60" t="s">
        <v>34</v>
      </c>
      <c r="D30" s="63">
        <v>3.3345269513079789</v>
      </c>
    </row>
    <row r="31" spans="1:7" x14ac:dyDescent="0.35">
      <c r="A31" s="59">
        <v>2021</v>
      </c>
      <c r="B31" s="60" t="s">
        <v>20</v>
      </c>
      <c r="C31" s="60" t="s">
        <v>34</v>
      </c>
      <c r="D31" s="63">
        <v>3.3392284471439231</v>
      </c>
    </row>
    <row r="32" spans="1:7" x14ac:dyDescent="0.35">
      <c r="A32" s="59">
        <v>2022</v>
      </c>
      <c r="B32" s="60" t="s">
        <v>20</v>
      </c>
      <c r="C32" s="60" t="s">
        <v>34</v>
      </c>
      <c r="D32" s="63">
        <v>3.3819983567385421</v>
      </c>
    </row>
    <row r="33" spans="1:8" x14ac:dyDescent="0.35">
      <c r="A33" s="59">
        <v>2023</v>
      </c>
      <c r="B33" s="60" t="s">
        <v>20</v>
      </c>
      <c r="C33" s="62" t="s">
        <v>34</v>
      </c>
      <c r="D33" s="63">
        <v>3.4657928606529884</v>
      </c>
    </row>
    <row r="34" spans="1:8" ht="29" x14ac:dyDescent="0.35">
      <c r="A34" s="59">
        <v>2024</v>
      </c>
      <c r="B34" s="60" t="s">
        <v>20</v>
      </c>
      <c r="C34" s="62" t="s">
        <v>170</v>
      </c>
      <c r="D34" s="63">
        <v>3.5375763211326219</v>
      </c>
    </row>
    <row r="35" spans="1:8" ht="29" x14ac:dyDescent="0.35">
      <c r="A35" s="59">
        <v>2025</v>
      </c>
      <c r="B35" s="60" t="s">
        <v>20</v>
      </c>
      <c r="C35" s="62" t="s">
        <v>171</v>
      </c>
      <c r="D35" s="63">
        <v>3.5375763211326219</v>
      </c>
    </row>
    <row r="36" spans="1:8" x14ac:dyDescent="0.35">
      <c r="A36" s="59">
        <v>2009</v>
      </c>
      <c r="B36" s="60" t="s">
        <v>35</v>
      </c>
      <c r="C36" s="60" t="s">
        <v>36</v>
      </c>
      <c r="D36" s="64">
        <v>1.282188810084518</v>
      </c>
      <c r="H36"/>
    </row>
    <row r="37" spans="1:8" x14ac:dyDescent="0.35">
      <c r="A37" s="59">
        <v>2010</v>
      </c>
      <c r="B37" s="60" t="s">
        <v>35</v>
      </c>
      <c r="C37" s="60" t="s">
        <v>36</v>
      </c>
      <c r="D37" s="64">
        <v>1.0901594863867721</v>
      </c>
      <c r="H37"/>
    </row>
    <row r="38" spans="1:8" x14ac:dyDescent="0.35">
      <c r="A38" s="59">
        <v>2011</v>
      </c>
      <c r="B38" s="60" t="s">
        <v>35</v>
      </c>
      <c r="C38" s="60" t="s">
        <v>36</v>
      </c>
      <c r="D38" s="64">
        <v>0.96946320149673515</v>
      </c>
      <c r="H38"/>
    </row>
    <row r="39" spans="1:8" x14ac:dyDescent="0.35">
      <c r="A39" s="59">
        <v>2012</v>
      </c>
      <c r="B39" s="60" t="s">
        <v>35</v>
      </c>
      <c r="C39" s="60" t="s">
        <v>36</v>
      </c>
      <c r="D39" s="64">
        <v>0.96580103065870782</v>
      </c>
      <c r="H39"/>
    </row>
    <row r="40" spans="1:8" x14ac:dyDescent="0.35">
      <c r="A40" s="59">
        <v>2013</v>
      </c>
      <c r="B40" s="60" t="s">
        <v>35</v>
      </c>
      <c r="C40" s="60" t="s">
        <v>36</v>
      </c>
      <c r="D40" s="64">
        <v>1.0358430965205381</v>
      </c>
      <c r="H40"/>
    </row>
    <row r="41" spans="1:8" x14ac:dyDescent="0.35">
      <c r="A41" s="59">
        <v>2014</v>
      </c>
      <c r="B41" s="60" t="s">
        <v>35</v>
      </c>
      <c r="C41" s="60" t="s">
        <v>36</v>
      </c>
      <c r="D41" s="64">
        <v>1.109363292816917</v>
      </c>
      <c r="H41"/>
    </row>
    <row r="42" spans="1:8" x14ac:dyDescent="0.35">
      <c r="A42" s="59">
        <v>2015</v>
      </c>
      <c r="B42" s="60" t="s">
        <v>35</v>
      </c>
      <c r="C42" s="60" t="s">
        <v>36</v>
      </c>
      <c r="D42" s="64">
        <v>1.331090262455018</v>
      </c>
      <c r="H42"/>
    </row>
    <row r="43" spans="1:8" x14ac:dyDescent="0.35">
      <c r="A43" s="59">
        <v>2016</v>
      </c>
      <c r="B43" s="60" t="s">
        <v>35</v>
      </c>
      <c r="C43" s="60" t="s">
        <v>36</v>
      </c>
      <c r="D43" s="64">
        <v>1.3452139760194679</v>
      </c>
      <c r="H43"/>
    </row>
    <row r="44" spans="1:8" x14ac:dyDescent="0.35">
      <c r="A44" s="59">
        <v>2017</v>
      </c>
      <c r="B44" s="60" t="s">
        <v>35</v>
      </c>
      <c r="C44" s="60" t="s">
        <v>36</v>
      </c>
      <c r="D44" s="64">
        <v>1.3047580767159219</v>
      </c>
      <c r="H44"/>
    </row>
    <row r="45" spans="1:8" x14ac:dyDescent="0.35">
      <c r="A45" s="59">
        <v>2018</v>
      </c>
      <c r="B45" s="60" t="s">
        <v>35</v>
      </c>
      <c r="C45" s="60" t="s">
        <v>36</v>
      </c>
      <c r="D45" s="64">
        <v>1.338412146464508</v>
      </c>
      <c r="H45"/>
    </row>
    <row r="46" spans="1:8" x14ac:dyDescent="0.35">
      <c r="A46" s="59">
        <v>2019</v>
      </c>
      <c r="B46" s="60" t="s">
        <v>35</v>
      </c>
      <c r="C46" s="60" t="s">
        <v>36</v>
      </c>
      <c r="D46" s="64">
        <v>1.4385065442138181</v>
      </c>
      <c r="H46"/>
    </row>
    <row r="47" spans="1:8" x14ac:dyDescent="0.35">
      <c r="A47" s="59">
        <v>2020</v>
      </c>
      <c r="B47" s="60" t="s">
        <v>35</v>
      </c>
      <c r="C47" s="60" t="s">
        <v>36</v>
      </c>
      <c r="D47" s="64">
        <v>1.4530851184701601</v>
      </c>
      <c r="H47"/>
    </row>
    <row r="48" spans="1:8" x14ac:dyDescent="0.35">
      <c r="A48" s="59">
        <v>2021</v>
      </c>
      <c r="B48" s="60" t="s">
        <v>35</v>
      </c>
      <c r="C48" s="60" t="s">
        <v>36</v>
      </c>
      <c r="D48" s="64">
        <v>1.331224259570809</v>
      </c>
      <c r="H48"/>
    </row>
    <row r="49" spans="1:8" x14ac:dyDescent="0.35">
      <c r="A49" s="59">
        <v>2022</v>
      </c>
      <c r="B49" s="60" t="s">
        <v>35</v>
      </c>
      <c r="C49" s="60" t="s">
        <v>36</v>
      </c>
      <c r="D49" s="64">
        <v>1.441664458965217</v>
      </c>
      <c r="H49"/>
    </row>
    <row r="50" spans="1:8" x14ac:dyDescent="0.35">
      <c r="A50" s="59">
        <v>2023</v>
      </c>
      <c r="B50" s="60" t="s">
        <v>35</v>
      </c>
      <c r="C50" s="60" t="s">
        <v>36</v>
      </c>
      <c r="D50" s="64">
        <v>1.5051910656050851</v>
      </c>
      <c r="H50"/>
    </row>
    <row r="51" spans="1:8" x14ac:dyDescent="0.35">
      <c r="A51" s="59">
        <v>2024</v>
      </c>
      <c r="B51" s="60" t="s">
        <v>35</v>
      </c>
      <c r="C51" s="60" t="s">
        <v>36</v>
      </c>
      <c r="D51" s="64">
        <v>1.51535803855596</v>
      </c>
      <c r="H51"/>
    </row>
    <row r="52" spans="1:8" ht="29" x14ac:dyDescent="0.35">
      <c r="A52" s="59">
        <v>2025</v>
      </c>
      <c r="B52" s="60" t="s">
        <v>35</v>
      </c>
      <c r="C52" s="62" t="s">
        <v>172</v>
      </c>
      <c r="D52" s="64">
        <v>1.51535803855596</v>
      </c>
      <c r="E52" s="33"/>
      <c r="F52" s="33"/>
      <c r="G52" s="33"/>
      <c r="H52"/>
    </row>
    <row r="53" spans="1:8" x14ac:dyDescent="0.35">
      <c r="A53" s="59">
        <v>2009</v>
      </c>
      <c r="B53" s="60" t="s">
        <v>37</v>
      </c>
      <c r="C53" s="60" t="s">
        <v>38</v>
      </c>
      <c r="D53" s="64">
        <v>1.442566</v>
      </c>
      <c r="G53"/>
    </row>
    <row r="54" spans="1:8" x14ac:dyDescent="0.35">
      <c r="A54" s="59">
        <v>2010</v>
      </c>
      <c r="B54" s="60" t="s">
        <v>37</v>
      </c>
      <c r="C54" s="60" t="s">
        <v>38</v>
      </c>
      <c r="D54" s="64">
        <v>1.5036229999999999</v>
      </c>
      <c r="G54"/>
    </row>
    <row r="55" spans="1:8" x14ac:dyDescent="0.35">
      <c r="A55" s="59">
        <v>2011</v>
      </c>
      <c r="B55" s="60" t="s">
        <v>37</v>
      </c>
      <c r="C55" s="60" t="s">
        <v>38</v>
      </c>
      <c r="D55" s="64">
        <v>1.5110520000000001</v>
      </c>
      <c r="G55"/>
    </row>
    <row r="56" spans="1:8" x14ac:dyDescent="0.35">
      <c r="A56" s="59">
        <v>2012</v>
      </c>
      <c r="B56" s="60" t="s">
        <v>37</v>
      </c>
      <c r="C56" s="60" t="s">
        <v>38</v>
      </c>
      <c r="D56" s="64">
        <v>1.5401149999999999</v>
      </c>
      <c r="G56"/>
    </row>
    <row r="57" spans="1:8" x14ac:dyDescent="0.35">
      <c r="A57" s="59">
        <v>2013</v>
      </c>
      <c r="B57" s="60" t="s">
        <v>37</v>
      </c>
      <c r="C57" s="60" t="s">
        <v>38</v>
      </c>
      <c r="D57" s="64">
        <v>1.4471229999999999</v>
      </c>
      <c r="G57"/>
    </row>
    <row r="58" spans="1:8" x14ac:dyDescent="0.35">
      <c r="A58" s="59">
        <v>2014</v>
      </c>
      <c r="B58" s="60" t="s">
        <v>37</v>
      </c>
      <c r="C58" s="60" t="s">
        <v>38</v>
      </c>
      <c r="D58" s="64">
        <v>1.4524889999999999</v>
      </c>
      <c r="G58"/>
    </row>
    <row r="59" spans="1:8" x14ac:dyDescent="0.35">
      <c r="A59" s="59">
        <v>2015</v>
      </c>
      <c r="B59" s="60" t="s">
        <v>37</v>
      </c>
      <c r="C59" s="60" t="s">
        <v>38</v>
      </c>
      <c r="D59" s="64">
        <v>1.4740789999999999</v>
      </c>
      <c r="G59"/>
    </row>
    <row r="60" spans="1:8" x14ac:dyDescent="0.35">
      <c r="A60" s="59">
        <v>2016</v>
      </c>
      <c r="B60" s="60" t="s">
        <v>37</v>
      </c>
      <c r="C60" s="60" t="s">
        <v>38</v>
      </c>
      <c r="D60" s="64">
        <v>1.450156</v>
      </c>
      <c r="G60"/>
    </row>
    <row r="61" spans="1:8" x14ac:dyDescent="0.35">
      <c r="A61" s="59">
        <v>2017</v>
      </c>
      <c r="B61" s="60" t="s">
        <v>37</v>
      </c>
      <c r="C61" s="60" t="s">
        <v>38</v>
      </c>
      <c r="D61" s="64">
        <v>1.4775529999999999</v>
      </c>
      <c r="G61"/>
    </row>
    <row r="62" spans="1:8" x14ac:dyDescent="0.35">
      <c r="A62" s="59">
        <v>2018</v>
      </c>
      <c r="B62" s="60" t="s">
        <v>37</v>
      </c>
      <c r="C62" s="60" t="s">
        <v>38</v>
      </c>
      <c r="D62" s="64">
        <v>1.4704029999999999</v>
      </c>
      <c r="G62"/>
    </row>
    <row r="63" spans="1:8" x14ac:dyDescent="0.35">
      <c r="A63" s="59">
        <v>2019</v>
      </c>
      <c r="B63" s="60" t="s">
        <v>37</v>
      </c>
      <c r="C63" s="60" t="s">
        <v>38</v>
      </c>
      <c r="D63" s="64">
        <v>1.4592529999999999</v>
      </c>
      <c r="G63"/>
    </row>
    <row r="64" spans="1:8" x14ac:dyDescent="0.35">
      <c r="A64" s="59">
        <v>2020</v>
      </c>
      <c r="B64" s="60" t="s">
        <v>37</v>
      </c>
      <c r="C64" s="60" t="s">
        <v>38</v>
      </c>
      <c r="D64" s="64">
        <v>1.431163</v>
      </c>
      <c r="G64"/>
    </row>
    <row r="65" spans="1:7" x14ac:dyDescent="0.35">
      <c r="A65" s="59">
        <v>2021</v>
      </c>
      <c r="B65" s="60" t="s">
        <v>37</v>
      </c>
      <c r="C65" s="60" t="s">
        <v>38</v>
      </c>
      <c r="D65" s="64">
        <v>1.395724</v>
      </c>
      <c r="G65"/>
    </row>
    <row r="66" spans="1:7" x14ac:dyDescent="0.35">
      <c r="A66" s="59">
        <v>2022</v>
      </c>
      <c r="B66" s="60" t="s">
        <v>37</v>
      </c>
      <c r="C66" s="60" t="s">
        <v>38</v>
      </c>
      <c r="D66" s="64">
        <v>1.359891</v>
      </c>
      <c r="G66"/>
    </row>
    <row r="67" spans="1:7" x14ac:dyDescent="0.35">
      <c r="A67" s="59">
        <v>2023</v>
      </c>
      <c r="B67" s="60" t="s">
        <v>37</v>
      </c>
      <c r="C67" s="60" t="s">
        <v>38</v>
      </c>
      <c r="D67" s="64">
        <v>1.3661490000000001</v>
      </c>
      <c r="G67"/>
    </row>
    <row r="68" spans="1:7" x14ac:dyDescent="0.35">
      <c r="A68" s="59">
        <v>2024</v>
      </c>
      <c r="B68" s="60" t="s">
        <v>37</v>
      </c>
      <c r="C68" s="60" t="s">
        <v>38</v>
      </c>
      <c r="D68" s="65">
        <v>1.379937</v>
      </c>
      <c r="G68"/>
    </row>
    <row r="69" spans="1:7" ht="29" x14ac:dyDescent="0.35">
      <c r="A69" s="59">
        <v>2025</v>
      </c>
      <c r="B69" s="60" t="s">
        <v>37</v>
      </c>
      <c r="C69" s="62" t="s">
        <v>173</v>
      </c>
      <c r="D69" s="65">
        <v>1.379937</v>
      </c>
    </row>
  </sheetData>
  <sheetProtection algorithmName="SHA-512" hashValue="5mZN7NgWrQR8aHXKxscP8idT6pozYZ8bAjb1VRWN4BlgYsek2pERZnyFkP7XoBoDzZllExN+Ylh9OBp+xzq1kg==" saltValue="mOsXshA6TApuazdwtPHod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363F-ECF0-43E4-A79A-4D86A82EB81C}">
  <sheetPr>
    <tabColor theme="7" tint="0.79998168889431442"/>
  </sheetPr>
  <dimension ref="A1:L54"/>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16" customWidth="1"/>
    <col min="2" max="2" width="20.6328125" style="6" customWidth="1"/>
    <col min="3" max="3" width="17.54296875" style="6" customWidth="1"/>
    <col min="4" max="4" width="15.7265625" style="6" customWidth="1"/>
    <col min="5" max="5" width="16" style="6" customWidth="1"/>
    <col min="6" max="6" width="16.453125" style="44" customWidth="1"/>
    <col min="7" max="7" width="15.26953125" style="44" customWidth="1"/>
    <col min="8" max="8" width="19.54296875" style="44" customWidth="1"/>
    <col min="9" max="9" width="14.54296875" style="6" customWidth="1"/>
    <col min="10" max="11" width="24.6328125" style="6" customWidth="1"/>
    <col min="12" max="16384" width="8.7265625" style="3"/>
  </cols>
  <sheetData>
    <row r="1" spans="1:12" ht="40" customHeight="1" x14ac:dyDescent="0.35">
      <c r="A1" s="1" t="s">
        <v>39</v>
      </c>
      <c r="B1" s="2" t="s">
        <v>40</v>
      </c>
      <c r="C1" s="2" t="s">
        <v>41</v>
      </c>
      <c r="D1" s="2" t="s">
        <v>42</v>
      </c>
      <c r="E1" s="2" t="s">
        <v>43</v>
      </c>
      <c r="F1" s="2" t="s">
        <v>92</v>
      </c>
      <c r="G1" s="2" t="s">
        <v>93</v>
      </c>
      <c r="H1" s="2" t="s">
        <v>94</v>
      </c>
      <c r="I1" s="2" t="s">
        <v>44</v>
      </c>
      <c r="J1" s="2" t="s">
        <v>104</v>
      </c>
      <c r="K1" s="2" t="s">
        <v>45</v>
      </c>
    </row>
    <row r="2" spans="1:12" x14ac:dyDescent="0.35">
      <c r="A2" s="16" t="s">
        <v>116</v>
      </c>
      <c r="B2" s="6" t="s">
        <v>117</v>
      </c>
      <c r="C2" s="24">
        <v>45200</v>
      </c>
      <c r="D2" s="49">
        <v>139.72187036566601</v>
      </c>
      <c r="E2" s="49">
        <v>102.27425439367595</v>
      </c>
      <c r="F2" s="49">
        <v>296.25804166666683</v>
      </c>
      <c r="G2" s="49">
        <v>196.82420952158085</v>
      </c>
      <c r="H2" s="49">
        <v>0.51962233021168081</v>
      </c>
      <c r="I2" s="49" t="s">
        <v>118</v>
      </c>
      <c r="J2" s="49">
        <v>0.66436748320586203</v>
      </c>
      <c r="K2" s="49">
        <v>0.34522017974029973</v>
      </c>
      <c r="L2" s="46"/>
    </row>
    <row r="3" spans="1:12" x14ac:dyDescent="0.35">
      <c r="A3" s="16" t="s">
        <v>119</v>
      </c>
      <c r="B3" s="6" t="s">
        <v>120</v>
      </c>
      <c r="C3" s="24">
        <v>43435</v>
      </c>
      <c r="D3" s="49">
        <v>1.4704029999999999</v>
      </c>
      <c r="E3" s="49">
        <v>1</v>
      </c>
      <c r="F3" s="49">
        <v>1.338412146464508</v>
      </c>
      <c r="G3" s="49">
        <v>1</v>
      </c>
      <c r="H3" s="49">
        <v>1</v>
      </c>
      <c r="I3" s="49" t="s">
        <v>121</v>
      </c>
      <c r="J3" s="49">
        <v>1</v>
      </c>
      <c r="K3" s="49">
        <v>1</v>
      </c>
    </row>
    <row r="4" spans="1:12" x14ac:dyDescent="0.35">
      <c r="A4" s="16" t="s">
        <v>119</v>
      </c>
      <c r="B4" s="6" t="s">
        <v>114</v>
      </c>
      <c r="C4" s="24">
        <v>45231</v>
      </c>
      <c r="D4" s="49">
        <v>1.3661490000000001</v>
      </c>
      <c r="E4" s="49">
        <v>1</v>
      </c>
      <c r="F4" s="49">
        <v>1.5051910656050851</v>
      </c>
      <c r="G4" s="49">
        <v>1</v>
      </c>
      <c r="H4" s="49">
        <v>1</v>
      </c>
      <c r="I4" s="49" t="s">
        <v>121</v>
      </c>
      <c r="J4" s="49">
        <v>1</v>
      </c>
      <c r="K4" s="49">
        <v>1</v>
      </c>
    </row>
    <row r="5" spans="1:12" x14ac:dyDescent="0.35">
      <c r="A5" s="16" t="s">
        <v>119</v>
      </c>
      <c r="B5" s="6" t="s">
        <v>122</v>
      </c>
      <c r="C5" s="24">
        <v>45231</v>
      </c>
      <c r="D5" s="49">
        <v>1.3661490000000001</v>
      </c>
      <c r="E5" s="49">
        <v>1</v>
      </c>
      <c r="F5" s="49">
        <v>1.5051910656050851</v>
      </c>
      <c r="G5" s="49">
        <v>1</v>
      </c>
      <c r="H5" s="49">
        <v>1</v>
      </c>
      <c r="I5" s="49" t="s">
        <v>121</v>
      </c>
      <c r="J5" s="49">
        <v>1</v>
      </c>
      <c r="K5" s="49">
        <v>1</v>
      </c>
    </row>
    <row r="6" spans="1:12" x14ac:dyDescent="0.35">
      <c r="A6" s="16" t="s">
        <v>123</v>
      </c>
      <c r="B6" s="6" t="s">
        <v>117</v>
      </c>
      <c r="C6" s="24">
        <v>43525</v>
      </c>
      <c r="D6" s="49">
        <v>0.73833199999999999</v>
      </c>
      <c r="E6" s="49">
        <v>0.50596572355856051</v>
      </c>
      <c r="F6" s="49">
        <v>0.89327625706740899</v>
      </c>
      <c r="G6" s="49">
        <v>0.62097476070615176</v>
      </c>
      <c r="H6" s="49">
        <v>0.81479273486605663</v>
      </c>
      <c r="I6" s="49" t="s">
        <v>121</v>
      </c>
      <c r="J6" s="49">
        <v>0.62097476070615176</v>
      </c>
      <c r="K6" s="49">
        <v>0.50596572355856051</v>
      </c>
    </row>
    <row r="7" spans="1:12" x14ac:dyDescent="0.35">
      <c r="A7" s="16" t="s">
        <v>124</v>
      </c>
      <c r="B7" s="6" t="s">
        <v>117</v>
      </c>
      <c r="C7" s="24">
        <v>44713</v>
      </c>
      <c r="D7" s="49">
        <v>0.70809200000000005</v>
      </c>
      <c r="E7" s="49">
        <v>0.52069761473529874</v>
      </c>
      <c r="F7" s="49">
        <v>0.94962375315694103</v>
      </c>
      <c r="G7" s="49">
        <v>0.6586995658050363</v>
      </c>
      <c r="H7" s="49">
        <v>0.79049333226586072</v>
      </c>
      <c r="I7" s="49" t="s">
        <v>121</v>
      </c>
      <c r="J7" s="49">
        <v>0.6586995658050363</v>
      </c>
      <c r="K7" s="49">
        <v>0.52069761473529874</v>
      </c>
    </row>
    <row r="8" spans="1:12" x14ac:dyDescent="0.35">
      <c r="A8" s="16" t="s">
        <v>125</v>
      </c>
      <c r="B8" s="6" t="s">
        <v>120</v>
      </c>
      <c r="C8" s="24">
        <v>44287</v>
      </c>
      <c r="D8" s="49">
        <v>0.69262415328290206</v>
      </c>
      <c r="E8" s="49">
        <v>0.49624721885050488</v>
      </c>
      <c r="F8" s="49">
        <v>1.653775</v>
      </c>
      <c r="G8" s="49">
        <v>1.2422963209318183</v>
      </c>
      <c r="H8" s="49">
        <v>0.39945962206366442</v>
      </c>
      <c r="I8" s="49" t="s">
        <v>121</v>
      </c>
      <c r="J8" s="49">
        <v>1.2422963209318183</v>
      </c>
      <c r="K8" s="49">
        <v>0.49624721885050488</v>
      </c>
    </row>
    <row r="9" spans="1:12" x14ac:dyDescent="0.35">
      <c r="A9" s="16" t="s">
        <v>126</v>
      </c>
      <c r="B9" s="6" t="s">
        <v>117</v>
      </c>
      <c r="C9" s="24">
        <v>44378</v>
      </c>
      <c r="D9" s="49">
        <v>1.163492</v>
      </c>
      <c r="E9" s="49">
        <v>0.83361180290659187</v>
      </c>
      <c r="F9" s="49">
        <v>1.2538769021267979</v>
      </c>
      <c r="G9" s="49">
        <v>0.94189757519221584</v>
      </c>
      <c r="H9" s="49">
        <v>0.88503445052024288</v>
      </c>
      <c r="I9" s="49" t="s">
        <v>121</v>
      </c>
      <c r="J9" s="49">
        <v>0.94189757519221584</v>
      </c>
      <c r="K9" s="49">
        <v>0.83361180290659187</v>
      </c>
    </row>
    <row r="10" spans="1:12" x14ac:dyDescent="0.35">
      <c r="A10" s="16" t="s">
        <v>126</v>
      </c>
      <c r="B10" s="6" t="s">
        <v>127</v>
      </c>
      <c r="C10" s="24">
        <v>45231</v>
      </c>
      <c r="D10" s="49">
        <v>1.1354200000000001</v>
      </c>
      <c r="E10" s="49">
        <v>0.83110993017599111</v>
      </c>
      <c r="F10" s="49">
        <v>1.349908640793904</v>
      </c>
      <c r="G10" s="49">
        <v>0.89683540624209213</v>
      </c>
      <c r="H10" s="49">
        <v>0.92671400392018077</v>
      </c>
      <c r="I10" s="49" t="s">
        <v>121</v>
      </c>
      <c r="J10" s="49">
        <v>0.89683540624209213</v>
      </c>
      <c r="K10" s="49">
        <v>0.83110993017599111</v>
      </c>
    </row>
    <row r="11" spans="1:12" x14ac:dyDescent="0.35">
      <c r="A11" s="16" t="s">
        <v>128</v>
      </c>
      <c r="B11" s="6" t="s">
        <v>129</v>
      </c>
      <c r="C11" s="24">
        <v>44243</v>
      </c>
      <c r="D11" s="49">
        <v>423.01378599999998</v>
      </c>
      <c r="E11" s="49">
        <v>303.07839228959307</v>
      </c>
      <c r="F11" s="49">
        <v>758.955378658977</v>
      </c>
      <c r="G11" s="49">
        <v>570.11835023474305</v>
      </c>
      <c r="H11" s="49">
        <v>0.53160609926834002</v>
      </c>
      <c r="I11" s="49" t="s">
        <v>121</v>
      </c>
      <c r="J11" s="49">
        <v>570.11835023474305</v>
      </c>
      <c r="K11" s="49">
        <v>303.07839228959307</v>
      </c>
    </row>
    <row r="12" spans="1:12" x14ac:dyDescent="0.35">
      <c r="A12" s="16" t="s">
        <v>130</v>
      </c>
      <c r="B12" s="6" t="s">
        <v>117</v>
      </c>
      <c r="C12" s="24">
        <v>45261</v>
      </c>
      <c r="D12" s="49">
        <v>1445.979656</v>
      </c>
      <c r="E12" s="49">
        <v>1058.4348090874421</v>
      </c>
      <c r="F12" s="49">
        <v>4325.9549999999999</v>
      </c>
      <c r="G12" s="49">
        <v>2874.0238358118149</v>
      </c>
      <c r="H12" s="49">
        <v>0.3682762807666381</v>
      </c>
      <c r="I12" s="49" t="s">
        <v>118</v>
      </c>
      <c r="J12" s="49">
        <v>0.66436748320586203</v>
      </c>
      <c r="K12" s="49">
        <v>0.24467078577734677</v>
      </c>
    </row>
    <row r="13" spans="1:12" x14ac:dyDescent="0.35">
      <c r="A13" s="15" t="s">
        <v>131</v>
      </c>
      <c r="B13" s="22" t="s">
        <v>120</v>
      </c>
      <c r="C13" s="32">
        <v>44409</v>
      </c>
      <c r="D13" s="49">
        <v>0.407276983327168</v>
      </c>
      <c r="E13" s="49">
        <v>0.29180338184853738</v>
      </c>
      <c r="F13" s="49">
        <v>6.3600831666666702</v>
      </c>
      <c r="G13" s="49">
        <v>4.7776196391712249</v>
      </c>
      <c r="H13" s="49">
        <v>6.1077148012384806E-2</v>
      </c>
      <c r="I13" s="49" t="s">
        <v>132</v>
      </c>
      <c r="J13" s="49">
        <v>4.7776196391712249</v>
      </c>
      <c r="K13" s="49">
        <v>2.1950403811276518</v>
      </c>
    </row>
    <row r="14" spans="1:12" x14ac:dyDescent="0.35">
      <c r="A14" s="15" t="s">
        <v>133</v>
      </c>
      <c r="B14" s="22" t="s">
        <v>134</v>
      </c>
      <c r="C14" s="32">
        <v>42976</v>
      </c>
      <c r="D14" s="49">
        <v>12.424986000000001</v>
      </c>
      <c r="E14" s="49">
        <v>8.4091643413129695</v>
      </c>
      <c r="F14" s="49">
        <v>23.376333333333331</v>
      </c>
      <c r="G14" s="49">
        <v>17.916220447679923</v>
      </c>
      <c r="H14" s="49">
        <v>0.46936039695816101</v>
      </c>
      <c r="I14" s="49" t="s">
        <v>121</v>
      </c>
      <c r="J14" s="49">
        <v>17.916220447679923</v>
      </c>
      <c r="K14" s="49">
        <v>8.4091643413129695</v>
      </c>
    </row>
    <row r="15" spans="1:12" x14ac:dyDescent="0.35">
      <c r="A15" s="15" t="s">
        <v>133</v>
      </c>
      <c r="B15" s="22" t="s">
        <v>129</v>
      </c>
      <c r="C15" s="32">
        <v>44153</v>
      </c>
      <c r="D15" s="49">
        <v>12.150266999999999</v>
      </c>
      <c r="E15" s="49">
        <v>8.48978557997936</v>
      </c>
      <c r="F15" s="49">
        <v>23.210249999999998</v>
      </c>
      <c r="G15" s="49">
        <v>15.973083548220671</v>
      </c>
      <c r="H15" s="49">
        <v>0.53150573928633105</v>
      </c>
      <c r="I15" s="49" t="s">
        <v>121</v>
      </c>
      <c r="J15" s="49">
        <v>15.973083548220671</v>
      </c>
      <c r="K15" s="49">
        <v>8.48978557997936</v>
      </c>
    </row>
    <row r="16" spans="1:12" x14ac:dyDescent="0.35">
      <c r="A16" s="15" t="s">
        <v>135</v>
      </c>
      <c r="B16" s="22" t="s">
        <v>129</v>
      </c>
      <c r="C16" s="32">
        <v>44743</v>
      </c>
      <c r="D16" s="49">
        <v>0.56520400000000004</v>
      </c>
      <c r="E16" s="49">
        <v>0.41562448755084053</v>
      </c>
      <c r="F16" s="49">
        <v>0.94962375315694103</v>
      </c>
      <c r="G16" s="49">
        <v>0.6586995658050363</v>
      </c>
      <c r="H16" s="49">
        <v>0.63097732126615402</v>
      </c>
      <c r="I16" s="49" t="s">
        <v>121</v>
      </c>
      <c r="J16" s="49">
        <v>0.6586995658050363</v>
      </c>
      <c r="K16" s="49">
        <v>0.41562448755084053</v>
      </c>
    </row>
    <row r="17" spans="1:11" x14ac:dyDescent="0.35">
      <c r="A17" s="15" t="s">
        <v>136</v>
      </c>
      <c r="B17" s="22" t="s">
        <v>117</v>
      </c>
      <c r="C17" s="32">
        <v>43374</v>
      </c>
      <c r="D17" s="49">
        <v>0.853746</v>
      </c>
      <c r="E17" s="49">
        <v>0.58062041494746686</v>
      </c>
      <c r="F17" s="49">
        <v>0.84677266710811105</v>
      </c>
      <c r="G17" s="49">
        <v>0.63266959235606857</v>
      </c>
      <c r="H17" s="49">
        <v>0.91773086926025638</v>
      </c>
      <c r="I17" s="49" t="s">
        <v>121</v>
      </c>
      <c r="J17" s="49">
        <v>0.63266959235606857</v>
      </c>
      <c r="K17" s="49">
        <v>0.58062041494746686</v>
      </c>
    </row>
    <row r="18" spans="1:11" x14ac:dyDescent="0.35">
      <c r="A18" s="15" t="s">
        <v>137</v>
      </c>
      <c r="B18" s="22" t="s">
        <v>120</v>
      </c>
      <c r="C18" s="32">
        <v>44105</v>
      </c>
      <c r="D18" s="49">
        <v>0.693052</v>
      </c>
      <c r="E18" s="49">
        <v>0.48425790772958777</v>
      </c>
      <c r="F18" s="49">
        <v>0.87550639698799804</v>
      </c>
      <c r="G18" s="49">
        <v>0.60251556213702773</v>
      </c>
      <c r="H18" s="49">
        <v>0.80372680501728666</v>
      </c>
      <c r="I18" s="49" t="s">
        <v>121</v>
      </c>
      <c r="J18" s="49">
        <v>0.60251556213702773</v>
      </c>
      <c r="K18" s="49">
        <v>0.48425790772958777</v>
      </c>
    </row>
    <row r="19" spans="1:11" x14ac:dyDescent="0.35">
      <c r="A19" s="15" t="s">
        <v>138</v>
      </c>
      <c r="B19" s="22" t="s">
        <v>120</v>
      </c>
      <c r="C19" s="32">
        <v>43617</v>
      </c>
      <c r="D19" s="49">
        <v>0.71774499999999997</v>
      </c>
      <c r="E19" s="49">
        <v>0.49185782040537179</v>
      </c>
      <c r="F19" s="49">
        <v>0.89327625706740899</v>
      </c>
      <c r="G19" s="49">
        <v>0.62097476070615176</v>
      </c>
      <c r="H19" s="49">
        <v>0.79207377099521326</v>
      </c>
      <c r="I19" s="49" t="s">
        <v>121</v>
      </c>
      <c r="J19" s="49">
        <v>0.62097476070615176</v>
      </c>
      <c r="K19" s="49">
        <v>0.49185782040537179</v>
      </c>
    </row>
    <row r="20" spans="1:11" x14ac:dyDescent="0.35">
      <c r="A20" s="15" t="s">
        <v>139</v>
      </c>
      <c r="B20" s="22" t="s">
        <v>120</v>
      </c>
      <c r="C20" s="32">
        <v>44166</v>
      </c>
      <c r="D20" s="49">
        <v>0.53025100000000003</v>
      </c>
      <c r="E20" s="49">
        <v>0.3705035694746161</v>
      </c>
      <c r="F20" s="49">
        <v>0.87550639698799804</v>
      </c>
      <c r="G20" s="49">
        <v>0.60251556213702773</v>
      </c>
      <c r="H20" s="49">
        <v>0.61492780063721231</v>
      </c>
      <c r="I20" s="49" t="s">
        <v>121</v>
      </c>
      <c r="J20" s="49">
        <v>0.60251556213702773</v>
      </c>
      <c r="K20" s="49">
        <v>0.3705035694746161</v>
      </c>
    </row>
    <row r="21" spans="1:11" x14ac:dyDescent="0.35">
      <c r="A21" s="15" t="s">
        <v>140</v>
      </c>
      <c r="B21" s="22" t="s">
        <v>129</v>
      </c>
      <c r="C21" s="32">
        <v>43800</v>
      </c>
      <c r="D21" s="49">
        <v>6.1896166801452601</v>
      </c>
      <c r="E21" s="49">
        <v>4.2416336852795649</v>
      </c>
      <c r="F21" s="49">
        <v>7.8359166666666678</v>
      </c>
      <c r="G21" s="49">
        <v>5.447258268087479</v>
      </c>
      <c r="H21" s="49">
        <v>0.77867313729715881</v>
      </c>
      <c r="I21" s="49" t="s">
        <v>121</v>
      </c>
      <c r="J21" s="49">
        <v>5.447258268087479</v>
      </c>
      <c r="K21" s="49">
        <v>4.2416336852795649</v>
      </c>
    </row>
    <row r="22" spans="1:11" x14ac:dyDescent="0.35">
      <c r="A22" s="15" t="s">
        <v>141</v>
      </c>
      <c r="B22" s="22" t="s">
        <v>129</v>
      </c>
      <c r="C22" s="32">
        <v>43896</v>
      </c>
      <c r="D22" s="49">
        <v>141.838435</v>
      </c>
      <c r="E22" s="49">
        <v>99.107114283977438</v>
      </c>
      <c r="F22" s="49">
        <v>307.99666666666678</v>
      </c>
      <c r="G22" s="49">
        <v>211.96051267177828</v>
      </c>
      <c r="H22" s="49">
        <v>0.46757347882737582</v>
      </c>
      <c r="I22" s="49" t="s">
        <v>121</v>
      </c>
      <c r="J22" s="49">
        <v>211.96051267177828</v>
      </c>
      <c r="K22" s="49">
        <v>99.107114283977438</v>
      </c>
    </row>
    <row r="23" spans="1:11" s="28" customFormat="1" x14ac:dyDescent="0.35">
      <c r="A23" s="15" t="s">
        <v>142</v>
      </c>
      <c r="B23" s="22" t="s">
        <v>129</v>
      </c>
      <c r="C23" s="32">
        <v>42856</v>
      </c>
      <c r="D23" s="49">
        <v>0.79440500000000003</v>
      </c>
      <c r="E23" s="49">
        <v>0.53764907248673999</v>
      </c>
      <c r="F23" s="49">
        <v>0.88520550826937205</v>
      </c>
      <c r="G23" s="49">
        <v>0.67844416836064791</v>
      </c>
      <c r="H23" s="49">
        <v>0.79247357050158329</v>
      </c>
      <c r="I23" s="49" t="s">
        <v>121</v>
      </c>
      <c r="J23" s="49">
        <v>0.67844416836064791</v>
      </c>
      <c r="K23" s="49">
        <v>0.53764907248673999</v>
      </c>
    </row>
    <row r="24" spans="1:11" x14ac:dyDescent="0.35">
      <c r="A24" s="15" t="s">
        <v>143</v>
      </c>
      <c r="B24" s="22" t="s">
        <v>122</v>
      </c>
      <c r="C24" s="32">
        <v>43374</v>
      </c>
      <c r="D24" s="49">
        <v>0.68121900000000002</v>
      </c>
      <c r="E24" s="49">
        <v>0.46328727566524286</v>
      </c>
      <c r="F24" s="49">
        <v>0.84677266710811105</v>
      </c>
      <c r="G24" s="49">
        <v>0.63266959235606857</v>
      </c>
      <c r="H24" s="49">
        <v>0.73227365636454234</v>
      </c>
      <c r="I24" s="49" t="s">
        <v>121</v>
      </c>
      <c r="J24" s="49">
        <v>0.63266959235606857</v>
      </c>
      <c r="K24" s="49">
        <v>0.46328727566524286</v>
      </c>
    </row>
    <row r="25" spans="1:11" x14ac:dyDescent="0.35">
      <c r="A25" s="15" t="s">
        <v>144</v>
      </c>
      <c r="B25" s="22" t="s">
        <v>129</v>
      </c>
      <c r="C25" s="32">
        <v>43344</v>
      </c>
      <c r="D25" s="49">
        <v>0.48993100000000001</v>
      </c>
      <c r="E25" s="49">
        <v>0.33319504924840337</v>
      </c>
      <c r="F25" s="49">
        <v>0.84677266710811105</v>
      </c>
      <c r="G25" s="49">
        <v>0.63266959235606857</v>
      </c>
      <c r="H25" s="49">
        <v>0.52664938108939507</v>
      </c>
      <c r="I25" s="49" t="s">
        <v>121</v>
      </c>
      <c r="J25" s="49">
        <v>0.63266959235606857</v>
      </c>
      <c r="K25" s="49">
        <v>0.33319504924840337</v>
      </c>
    </row>
    <row r="26" spans="1:11" x14ac:dyDescent="0.35">
      <c r="A26" s="15" t="s">
        <v>144</v>
      </c>
      <c r="B26" s="22" t="s">
        <v>117</v>
      </c>
      <c r="C26" s="32">
        <v>45231</v>
      </c>
      <c r="D26" s="49">
        <v>0.50158499999999995</v>
      </c>
      <c r="E26" s="49">
        <v>0.36715248483144952</v>
      </c>
      <c r="F26" s="49">
        <v>0.92483955847069799</v>
      </c>
      <c r="G26" s="49">
        <v>0.61443332983039833</v>
      </c>
      <c r="H26" s="49">
        <v>0.59754649854817354</v>
      </c>
      <c r="I26" s="49" t="s">
        <v>121</v>
      </c>
      <c r="J26" s="49">
        <v>0.61443332983039833</v>
      </c>
      <c r="K26" s="49">
        <v>0.36715248483144952</v>
      </c>
    </row>
    <row r="27" spans="1:11" x14ac:dyDescent="0.35">
      <c r="A27" s="15" t="s">
        <v>145</v>
      </c>
      <c r="B27" s="22" t="s">
        <v>117</v>
      </c>
      <c r="C27" s="32">
        <v>44774</v>
      </c>
      <c r="D27" s="49">
        <v>0.47173900000000002</v>
      </c>
      <c r="E27" s="49">
        <v>0.34689471435578295</v>
      </c>
      <c r="F27" s="49">
        <v>0.94962375315694103</v>
      </c>
      <c r="G27" s="49">
        <v>0.6586995658050363</v>
      </c>
      <c r="H27" s="49">
        <v>0.52663571127729847</v>
      </c>
      <c r="I27" s="49" t="s">
        <v>121</v>
      </c>
      <c r="J27" s="49">
        <v>0.6586995658050363</v>
      </c>
      <c r="K27" s="49">
        <v>0.34689471435578295</v>
      </c>
    </row>
    <row r="28" spans="1:11" x14ac:dyDescent="0.35">
      <c r="A28" s="15" t="s">
        <v>146</v>
      </c>
      <c r="B28" s="22" t="s">
        <v>120</v>
      </c>
      <c r="C28" s="32">
        <v>44044</v>
      </c>
      <c r="D28" s="49">
        <v>0.83816199999999996</v>
      </c>
      <c r="E28" s="49">
        <v>0.58565097057428117</v>
      </c>
      <c r="F28" s="49">
        <v>0.87550639698799804</v>
      </c>
      <c r="G28" s="49">
        <v>0.60251556213702773</v>
      </c>
      <c r="H28" s="49">
        <v>0.97200969962845352</v>
      </c>
      <c r="I28" s="49" t="s">
        <v>121</v>
      </c>
      <c r="J28" s="49">
        <v>0.60251556213702773</v>
      </c>
      <c r="K28" s="49">
        <v>0.58565097057428117</v>
      </c>
    </row>
    <row r="29" spans="1:11" x14ac:dyDescent="0.35">
      <c r="A29" s="15" t="s">
        <v>147</v>
      </c>
      <c r="B29" s="22" t="s">
        <v>120</v>
      </c>
      <c r="C29" s="32">
        <v>45717</v>
      </c>
      <c r="D29" s="49">
        <v>7.2411629582370196</v>
      </c>
      <c r="E29" s="49">
        <v>5.2474590928694713</v>
      </c>
      <c r="F29" s="49">
        <v>17.791907688172039</v>
      </c>
      <c r="G29" s="49">
        <v>11.741058703939432</v>
      </c>
      <c r="H29" s="49">
        <v>0.44693236148362087</v>
      </c>
      <c r="I29" s="49" t="s">
        <v>148</v>
      </c>
      <c r="J29" s="49">
        <v>0.60968399718789568</v>
      </c>
      <c r="K29" s="49">
        <v>0.27248750862195947</v>
      </c>
    </row>
    <row r="30" spans="1:11" x14ac:dyDescent="0.35">
      <c r="A30" s="15" t="s">
        <v>149</v>
      </c>
      <c r="B30" s="22" t="s">
        <v>129</v>
      </c>
      <c r="C30" s="32">
        <v>45474</v>
      </c>
      <c r="D30" s="49">
        <v>0.74836999999999998</v>
      </c>
      <c r="E30" s="49">
        <v>0.54232185962112767</v>
      </c>
      <c r="F30" s="49">
        <v>0.92388954611760699</v>
      </c>
      <c r="G30" s="49">
        <v>0.60968399718789568</v>
      </c>
      <c r="H30" s="49">
        <v>0.88951302990160652</v>
      </c>
      <c r="I30" s="49" t="s">
        <v>121</v>
      </c>
      <c r="J30" s="49">
        <v>0.60968399718789568</v>
      </c>
      <c r="K30" s="49">
        <v>0.54232185962112767</v>
      </c>
    </row>
    <row r="31" spans="1:11" x14ac:dyDescent="0.35">
      <c r="A31" s="15" t="s">
        <v>150</v>
      </c>
      <c r="B31" s="22" t="s">
        <v>117</v>
      </c>
      <c r="C31" s="32">
        <v>44531</v>
      </c>
      <c r="D31" s="49">
        <v>146.71768188476599</v>
      </c>
      <c r="E31" s="49">
        <v>105.1194089123394</v>
      </c>
      <c r="F31" s="49">
        <v>401.15202922077901</v>
      </c>
      <c r="G31" s="49">
        <v>301.34068421357625</v>
      </c>
      <c r="H31" s="49">
        <v>0.34883908618802911</v>
      </c>
      <c r="I31" s="49" t="s">
        <v>118</v>
      </c>
      <c r="J31" s="49">
        <v>0.75118823354556596</v>
      </c>
      <c r="K31" s="49">
        <v>0.26204381694523504</v>
      </c>
    </row>
    <row r="32" spans="1:11" x14ac:dyDescent="0.35">
      <c r="A32" s="15" t="s">
        <v>151</v>
      </c>
      <c r="B32" s="22" t="s">
        <v>120</v>
      </c>
      <c r="C32" s="32">
        <v>44440</v>
      </c>
      <c r="D32" s="49">
        <v>8.9847040000000007</v>
      </c>
      <c r="E32" s="49">
        <v>6.4373070893672395</v>
      </c>
      <c r="F32" s="49">
        <v>8.59</v>
      </c>
      <c r="G32" s="49">
        <v>6.4527069261564112</v>
      </c>
      <c r="H32" s="49">
        <v>0.99761342999683633</v>
      </c>
      <c r="I32" s="49" t="s">
        <v>121</v>
      </c>
      <c r="J32" s="49">
        <v>6.4527069261564112</v>
      </c>
      <c r="K32" s="49">
        <v>6.4373070893672395</v>
      </c>
    </row>
    <row r="33" spans="1:11" x14ac:dyDescent="0.35">
      <c r="A33" s="15" t="s">
        <v>152</v>
      </c>
      <c r="B33" s="22" t="s">
        <v>120</v>
      </c>
      <c r="C33" s="32">
        <v>45170</v>
      </c>
      <c r="D33" s="49">
        <v>1.990937</v>
      </c>
      <c r="E33" s="49">
        <v>1.4573351808624095</v>
      </c>
      <c r="F33" s="49">
        <v>4.2036666666666651</v>
      </c>
      <c r="G33" s="49">
        <v>2.792779443569708</v>
      </c>
      <c r="H33" s="49">
        <v>0.52182251062391649</v>
      </c>
      <c r="I33" s="49" t="s">
        <v>121</v>
      </c>
      <c r="J33" s="49">
        <v>2.792779443569708</v>
      </c>
      <c r="K33" s="49">
        <v>1.4573351808624095</v>
      </c>
    </row>
    <row r="34" spans="1:11" x14ac:dyDescent="0.35">
      <c r="A34" s="15" t="s">
        <v>153</v>
      </c>
      <c r="B34" s="22" t="s">
        <v>120</v>
      </c>
      <c r="C34" s="32">
        <v>44470</v>
      </c>
      <c r="D34" s="49">
        <v>0.54047199999999995</v>
      </c>
      <c r="E34" s="49">
        <v>0.38723415231091529</v>
      </c>
      <c r="F34" s="49">
        <v>0.84549413889045</v>
      </c>
      <c r="G34" s="49">
        <v>0.63512524866624653</v>
      </c>
      <c r="H34" s="49">
        <v>0.60969730478216888</v>
      </c>
      <c r="I34" s="49" t="s">
        <v>121</v>
      </c>
      <c r="J34" s="49">
        <v>0.63512524866624653</v>
      </c>
      <c r="K34" s="49">
        <v>0.38723415231091529</v>
      </c>
    </row>
    <row r="35" spans="1:11" x14ac:dyDescent="0.35">
      <c r="A35" s="15" t="s">
        <v>154</v>
      </c>
      <c r="B35" s="22" t="s">
        <v>129</v>
      </c>
      <c r="C35" s="32">
        <v>43983</v>
      </c>
      <c r="D35" s="49">
        <v>0.83462834358215299</v>
      </c>
      <c r="E35" s="49">
        <v>0.583181890240422</v>
      </c>
      <c r="F35" s="49">
        <v>1.3797416666666671</v>
      </c>
      <c r="G35" s="49">
        <v>0.94952570164594996</v>
      </c>
      <c r="H35" s="49">
        <v>0.61418231147351632</v>
      </c>
      <c r="I35" s="49" t="s">
        <v>121</v>
      </c>
      <c r="J35" s="49">
        <v>0.94952570164594996</v>
      </c>
      <c r="K35" s="49">
        <v>0.583181890240422</v>
      </c>
    </row>
    <row r="36" spans="1:11" x14ac:dyDescent="0.35">
      <c r="A36" s="15" t="s">
        <v>155</v>
      </c>
      <c r="B36" s="22" t="s">
        <v>117</v>
      </c>
      <c r="C36" s="32">
        <v>44743</v>
      </c>
      <c r="D36" s="49">
        <v>0.49298799999999998</v>
      </c>
      <c r="E36" s="49">
        <v>0.36252023140089906</v>
      </c>
      <c r="F36" s="49">
        <v>0.94962375315694103</v>
      </c>
      <c r="G36" s="49">
        <v>0.6586995658050363</v>
      </c>
      <c r="H36" s="49">
        <v>0.55035747739994534</v>
      </c>
      <c r="I36" s="49" t="s">
        <v>121</v>
      </c>
      <c r="J36" s="49">
        <v>0.6586995658050363</v>
      </c>
      <c r="K36" s="49">
        <v>0.36252023140089906</v>
      </c>
    </row>
    <row r="37" spans="1:11" x14ac:dyDescent="0.35">
      <c r="A37" s="15" t="s">
        <v>156</v>
      </c>
      <c r="B37" s="22" t="s">
        <v>120</v>
      </c>
      <c r="C37" s="32">
        <v>44287</v>
      </c>
      <c r="D37" s="49">
        <v>0.53747699999999998</v>
      </c>
      <c r="E37" s="49">
        <v>0.38508831258902187</v>
      </c>
      <c r="F37" s="49">
        <v>0.84549413889045</v>
      </c>
      <c r="G37" s="49">
        <v>0.63512524866624653</v>
      </c>
      <c r="H37" s="49">
        <v>0.60631869603310773</v>
      </c>
      <c r="I37" s="49" t="s">
        <v>121</v>
      </c>
      <c r="J37" s="49">
        <v>0.63512524866624653</v>
      </c>
      <c r="K37" s="49">
        <v>0.38508831258902187</v>
      </c>
    </row>
    <row r="38" spans="1:11" s="28" customFormat="1" x14ac:dyDescent="0.35">
      <c r="A38" s="15" t="s">
        <v>157</v>
      </c>
      <c r="B38" s="22" t="s">
        <v>117</v>
      </c>
      <c r="C38" s="32">
        <v>43252</v>
      </c>
      <c r="D38" s="49">
        <v>854.871397</v>
      </c>
      <c r="E38" s="49">
        <v>581.38578131301426</v>
      </c>
      <c r="F38" s="49">
        <v>1100.163333333333</v>
      </c>
      <c r="G38" s="49">
        <v>821.9914442942536</v>
      </c>
      <c r="H38" s="49">
        <v>0.70728933415138062</v>
      </c>
      <c r="I38" s="49" t="s">
        <v>121</v>
      </c>
      <c r="J38" s="49">
        <v>821.9914442942536</v>
      </c>
      <c r="K38" s="49">
        <v>581.38578131301426</v>
      </c>
    </row>
    <row r="39" spans="1:11" x14ac:dyDescent="0.35">
      <c r="A39" s="15" t="s">
        <v>158</v>
      </c>
      <c r="B39" s="22" t="s">
        <v>159</v>
      </c>
      <c r="C39" s="32">
        <v>42450</v>
      </c>
      <c r="D39" s="49">
        <v>0.64264399999999999</v>
      </c>
      <c r="E39" s="49">
        <v>0.44315508124643144</v>
      </c>
      <c r="F39" s="49">
        <v>0.90342143625726301</v>
      </c>
      <c r="G39" s="49">
        <v>0.67158195823278355</v>
      </c>
      <c r="H39" s="49">
        <v>0.65986746042517297</v>
      </c>
      <c r="I39" s="49" t="s">
        <v>121</v>
      </c>
      <c r="J39" s="49">
        <v>0.67158195823278355</v>
      </c>
      <c r="K39" s="49">
        <v>0.44315508124643144</v>
      </c>
    </row>
    <row r="40" spans="1:11" x14ac:dyDescent="0.35">
      <c r="A40" s="15" t="s">
        <v>158</v>
      </c>
      <c r="B40" s="22" t="s">
        <v>122</v>
      </c>
      <c r="C40" s="32">
        <v>43282</v>
      </c>
      <c r="D40" s="49">
        <v>0.63179799999999997</v>
      </c>
      <c r="E40" s="49">
        <v>0.4296767620849522</v>
      </c>
      <c r="F40" s="49">
        <v>0.84677266710811105</v>
      </c>
      <c r="G40" s="49">
        <v>0.63266959235606857</v>
      </c>
      <c r="H40" s="49">
        <v>0.67914874885140475</v>
      </c>
      <c r="I40" s="49" t="s">
        <v>121</v>
      </c>
      <c r="J40" s="49">
        <v>0.63266959235606857</v>
      </c>
      <c r="K40" s="49">
        <v>0.4296767620849522</v>
      </c>
    </row>
    <row r="41" spans="1:11" x14ac:dyDescent="0.35">
      <c r="A41" s="15" t="s">
        <v>160</v>
      </c>
      <c r="B41" s="22" t="s">
        <v>117</v>
      </c>
      <c r="C41" s="32">
        <v>44216</v>
      </c>
      <c r="D41" s="49">
        <v>8.3637329999999999</v>
      </c>
      <c r="E41" s="49">
        <v>5.9923974940604303</v>
      </c>
      <c r="F41" s="49">
        <v>8.5765667160737795</v>
      </c>
      <c r="G41" s="49">
        <v>6.4426160013331577</v>
      </c>
      <c r="H41" s="49">
        <v>0.93011868048948365</v>
      </c>
      <c r="I41" s="49" t="s">
        <v>121</v>
      </c>
      <c r="J41" s="49">
        <v>6.4426160013331577</v>
      </c>
      <c r="K41" s="49">
        <v>5.9923974940604303</v>
      </c>
    </row>
    <row r="42" spans="1:11" x14ac:dyDescent="0.35">
      <c r="A42" s="16" t="s">
        <v>161</v>
      </c>
      <c r="B42" s="6" t="s">
        <v>129</v>
      </c>
      <c r="C42" s="24">
        <v>43503</v>
      </c>
      <c r="D42" s="49">
        <v>1.1338090000000001</v>
      </c>
      <c r="E42" s="49">
        <v>0.77697904338726742</v>
      </c>
      <c r="F42" s="49">
        <v>0.99370916666666675</v>
      </c>
      <c r="G42" s="49">
        <v>0.69079224607195311</v>
      </c>
      <c r="H42" s="49">
        <v>1.1247651487193113</v>
      </c>
      <c r="I42" s="49" t="s">
        <v>121</v>
      </c>
      <c r="J42" s="49">
        <v>0.69079224607195311</v>
      </c>
      <c r="K42" s="49">
        <v>0.77697904338726742</v>
      </c>
    </row>
    <row r="43" spans="1:11" x14ac:dyDescent="0.35">
      <c r="A43" s="16" t="s">
        <v>162</v>
      </c>
      <c r="B43" s="6" t="s">
        <v>114</v>
      </c>
      <c r="C43" s="24">
        <v>43191</v>
      </c>
      <c r="D43" s="49">
        <v>0.68771400000000005</v>
      </c>
      <c r="E43" s="49">
        <v>0.46770443205026113</v>
      </c>
      <c r="F43" s="49">
        <v>0.74953154025984681</v>
      </c>
      <c r="G43" s="49">
        <v>0.56001549465893374</v>
      </c>
      <c r="H43" s="49">
        <v>0.83516337764030468</v>
      </c>
      <c r="I43" s="49" t="s">
        <v>121</v>
      </c>
      <c r="J43" s="49">
        <v>0.56001549465893374</v>
      </c>
      <c r="K43" s="49">
        <v>0.46770443205026113</v>
      </c>
    </row>
    <row r="44" spans="1:11" x14ac:dyDescent="0.35">
      <c r="A44" s="16" t="s">
        <v>162</v>
      </c>
      <c r="B44" s="6" t="s">
        <v>120</v>
      </c>
      <c r="C44" s="24">
        <v>44256</v>
      </c>
      <c r="D44" s="49">
        <v>0.66893400000000003</v>
      </c>
      <c r="E44" s="49">
        <v>0.47927383924042294</v>
      </c>
      <c r="F44" s="49">
        <v>0.7270649446883225</v>
      </c>
      <c r="G44" s="49">
        <v>0.54616263147332555</v>
      </c>
      <c r="H44" s="49">
        <v>0.87752953355218799</v>
      </c>
      <c r="I44" s="49" t="s">
        <v>121</v>
      </c>
      <c r="J44" s="49">
        <v>0.54616263147332555</v>
      </c>
      <c r="K44" s="49">
        <v>0.47927383924042294</v>
      </c>
    </row>
    <row r="45" spans="1:11" x14ac:dyDescent="0.35">
      <c r="A45" s="16" t="s">
        <v>163</v>
      </c>
      <c r="B45" s="6" t="s">
        <v>129</v>
      </c>
      <c r="C45" s="24">
        <v>44068</v>
      </c>
      <c r="D45" s="49">
        <v>1</v>
      </c>
      <c r="E45" s="49">
        <v>0.69873242949964476</v>
      </c>
      <c r="F45" s="49">
        <v>1</v>
      </c>
      <c r="G45" s="49">
        <v>0.68819093065437342</v>
      </c>
      <c r="H45" s="49">
        <v>1.0153176950984342</v>
      </c>
      <c r="I45" s="49" t="s">
        <v>121</v>
      </c>
      <c r="J45" s="49">
        <v>0.68819093065437342</v>
      </c>
      <c r="K45" s="49">
        <v>0.69873242949964476</v>
      </c>
    </row>
    <row r="46" spans="1:11" x14ac:dyDescent="0.35">
      <c r="A46" s="16" t="s">
        <v>163</v>
      </c>
      <c r="B46" s="6" t="s">
        <v>122</v>
      </c>
      <c r="C46" s="24">
        <v>44228</v>
      </c>
      <c r="D46" s="49">
        <v>1</v>
      </c>
      <c r="E46" s="49">
        <v>0.71647403068228388</v>
      </c>
      <c r="F46" s="49">
        <v>1</v>
      </c>
      <c r="G46" s="49">
        <v>0.75118823354556596</v>
      </c>
      <c r="H46" s="49">
        <v>0.95378761099673648</v>
      </c>
      <c r="I46" s="49" t="s">
        <v>121</v>
      </c>
      <c r="J46" s="49">
        <v>0.75118823354556596</v>
      </c>
      <c r="K46" s="49">
        <v>0.71647403068228388</v>
      </c>
    </row>
    <row r="47" spans="1:11" x14ac:dyDescent="0.35">
      <c r="A47" s="16" t="s">
        <v>163</v>
      </c>
      <c r="B47" s="6" t="s">
        <v>164</v>
      </c>
      <c r="C47" s="24">
        <v>44470</v>
      </c>
      <c r="D47" s="49">
        <v>1</v>
      </c>
      <c r="E47" s="49">
        <v>0.71647403068228388</v>
      </c>
      <c r="F47" s="49">
        <v>1</v>
      </c>
      <c r="G47" s="49">
        <v>0.75118823354556596</v>
      </c>
      <c r="H47" s="49">
        <v>0.95378761099673648</v>
      </c>
      <c r="I47" s="49" t="s">
        <v>121</v>
      </c>
      <c r="J47" s="49">
        <v>0.75118823354556596</v>
      </c>
      <c r="K47" s="49">
        <v>0.71647403068228388</v>
      </c>
    </row>
    <row r="48" spans="1:11" x14ac:dyDescent="0.35">
      <c r="A48" s="16" t="s">
        <v>165</v>
      </c>
      <c r="B48" s="6" t="s">
        <v>117</v>
      </c>
      <c r="C48" s="24">
        <v>45047</v>
      </c>
      <c r="D48" s="49">
        <v>25.926311753506798</v>
      </c>
      <c r="E48" s="49">
        <v>18.977660382218044</v>
      </c>
      <c r="F48" s="49">
        <v>38.823916666666683</v>
      </c>
      <c r="G48" s="49">
        <v>25.793347804027466</v>
      </c>
      <c r="H48" s="49">
        <v>0.73575793752739627</v>
      </c>
      <c r="I48" s="49" t="s">
        <v>118</v>
      </c>
      <c r="J48" s="49">
        <v>0.66436748320586203</v>
      </c>
      <c r="K48" s="49">
        <v>0.48881364920381215</v>
      </c>
    </row>
    <row r="49" spans="3:11" x14ac:dyDescent="0.35">
      <c r="C49" s="34"/>
      <c r="D49" s="35"/>
      <c r="E49" s="35"/>
      <c r="F49" s="46"/>
      <c r="G49" s="46"/>
      <c r="H49" s="46"/>
      <c r="I49" s="37"/>
      <c r="J49" s="37"/>
      <c r="K49" s="35"/>
    </row>
    <row r="50" spans="3:11" x14ac:dyDescent="0.35">
      <c r="C50" s="34"/>
      <c r="D50" s="35"/>
      <c r="E50" s="35"/>
      <c r="F50" s="46"/>
      <c r="G50" s="46"/>
      <c r="H50" s="46"/>
      <c r="I50" s="37"/>
      <c r="J50" s="37"/>
      <c r="K50" s="35"/>
    </row>
    <row r="51" spans="3:11" x14ac:dyDescent="0.35">
      <c r="C51" s="34"/>
      <c r="D51" s="35"/>
      <c r="E51" s="35"/>
      <c r="F51" s="46"/>
      <c r="G51" s="46"/>
      <c r="H51" s="46"/>
      <c r="I51" s="37"/>
      <c r="J51" s="37"/>
      <c r="K51" s="35"/>
    </row>
    <row r="52" spans="3:11" x14ac:dyDescent="0.35">
      <c r="C52" s="34"/>
      <c r="D52" s="35"/>
      <c r="E52" s="35"/>
      <c r="F52" s="46"/>
      <c r="G52" s="46"/>
      <c r="H52" s="47"/>
      <c r="I52" s="37"/>
      <c r="J52" s="37"/>
      <c r="K52" s="36"/>
    </row>
    <row r="53" spans="3:11" x14ac:dyDescent="0.35">
      <c r="C53" s="34"/>
      <c r="D53" s="35"/>
      <c r="E53" s="35"/>
      <c r="F53" s="46"/>
      <c r="G53" s="46"/>
      <c r="H53" s="47"/>
      <c r="I53" s="37"/>
      <c r="J53" s="37"/>
      <c r="K53" s="36"/>
    </row>
    <row r="54" spans="3:11" x14ac:dyDescent="0.35">
      <c r="C54" s="34"/>
      <c r="D54" s="35"/>
      <c r="E54" s="35"/>
      <c r="F54" s="46"/>
      <c r="G54" s="46"/>
      <c r="H54" s="47"/>
      <c r="I54" s="37"/>
      <c r="J54" s="37"/>
      <c r="K54" s="36"/>
    </row>
  </sheetData>
  <sheetProtection algorithmName="SHA-512" hashValue="jUtju9us9WzaAaD7cZHQQW2LR1KM1TE+HyGTHDb84tkEQwXv33vsIlu2p5bJQ5J3jYq67Fcc7OVzoa3mRmz1sQ==" saltValue="l9rEkHZ4x2wkv3sCg9IVYA=="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F1D1-5A93-4512-918E-006F5FDC94D6}">
  <sheetPr>
    <tabColor theme="7" tint="0.79998168889431442"/>
  </sheetPr>
  <dimension ref="A1:C24"/>
  <sheetViews>
    <sheetView workbookViewId="0">
      <pane xSplit="1" ySplit="1" topLeftCell="B2" activePane="bottomRight" state="frozen"/>
      <selection pane="topRight" activeCell="B1" sqref="B1"/>
      <selection pane="bottomLeft" activeCell="A2" sqref="A2"/>
      <selection pane="bottomRight"/>
    </sheetView>
  </sheetViews>
  <sheetFormatPr defaultColWidth="8.7265625" defaultRowHeight="14.5" x14ac:dyDescent="0.35"/>
  <cols>
    <col min="1" max="1" width="8.7265625" style="55"/>
    <col min="2" max="2" width="15.54296875" style="39" customWidth="1"/>
    <col min="3" max="3" width="14.453125" style="39" customWidth="1"/>
    <col min="4" max="16384" width="8.7265625" style="39"/>
  </cols>
  <sheetData>
    <row r="1" spans="1:3" s="40" customFormat="1" ht="40" customHeight="1" x14ac:dyDescent="0.35">
      <c r="A1" s="23" t="s">
        <v>46</v>
      </c>
      <c r="B1" s="2" t="s">
        <v>113</v>
      </c>
      <c r="C1" s="2" t="s">
        <v>77</v>
      </c>
    </row>
    <row r="2" spans="1:3" x14ac:dyDescent="0.35">
      <c r="A2" s="55">
        <v>2005</v>
      </c>
      <c r="B2" s="38">
        <v>82.974999999999994</v>
      </c>
      <c r="C2" s="38">
        <v>0.58228049744543953</v>
      </c>
    </row>
    <row r="3" spans="1:3" x14ac:dyDescent="0.35">
      <c r="A3" s="55">
        <v>2006</v>
      </c>
      <c r="B3" s="38">
        <v>85.925000000000011</v>
      </c>
      <c r="C3" s="38">
        <v>0.60298224456763361</v>
      </c>
    </row>
    <row r="4" spans="1:3" x14ac:dyDescent="0.35">
      <c r="A4" s="55">
        <v>2007</v>
      </c>
      <c r="B4" s="38">
        <v>87.925000000000011</v>
      </c>
      <c r="C4" s="38">
        <v>0.61701732736234138</v>
      </c>
    </row>
    <row r="5" spans="1:3" x14ac:dyDescent="0.35">
      <c r="A5" s="55">
        <v>2008</v>
      </c>
      <c r="B5" s="38">
        <v>91.75</v>
      </c>
      <c r="C5" s="38">
        <v>0.64385942320722001</v>
      </c>
    </row>
    <row r="6" spans="1:3" x14ac:dyDescent="0.35">
      <c r="A6" s="55">
        <v>2009</v>
      </c>
      <c r="B6" s="38">
        <v>93.375</v>
      </c>
      <c r="C6" s="38">
        <v>0.65526292797792007</v>
      </c>
    </row>
    <row r="7" spans="1:3" x14ac:dyDescent="0.35">
      <c r="A7" s="55">
        <v>2010</v>
      </c>
      <c r="B7" s="38">
        <v>96.1</v>
      </c>
      <c r="C7" s="38">
        <v>0.67438572828570942</v>
      </c>
    </row>
    <row r="8" spans="1:3" x14ac:dyDescent="0.35">
      <c r="A8" s="55">
        <v>2011</v>
      </c>
      <c r="B8" s="38">
        <v>99.275000000000006</v>
      </c>
      <c r="C8" s="38">
        <v>0.69666642222230812</v>
      </c>
    </row>
    <row r="9" spans="1:3" x14ac:dyDescent="0.35">
      <c r="A9" s="55">
        <v>2012</v>
      </c>
      <c r="B9" s="38">
        <v>101.02500000000001</v>
      </c>
      <c r="C9" s="38">
        <v>0.70894711966767743</v>
      </c>
    </row>
    <row r="10" spans="1:3" x14ac:dyDescent="0.35">
      <c r="A10" s="55">
        <v>2013</v>
      </c>
      <c r="B10" s="38">
        <v>103.5</v>
      </c>
      <c r="C10" s="38">
        <v>0.7263155346261283</v>
      </c>
    </row>
    <row r="11" spans="1:3" x14ac:dyDescent="0.35">
      <c r="A11" s="55">
        <v>2014</v>
      </c>
      <c r="B11" s="38">
        <v>106.07500000000002</v>
      </c>
      <c r="C11" s="38">
        <v>0.74438570372431467</v>
      </c>
    </row>
    <row r="12" spans="1:3" x14ac:dyDescent="0.35">
      <c r="A12" s="55">
        <v>2015</v>
      </c>
      <c r="B12" s="38">
        <v>107.67500000000001</v>
      </c>
      <c r="C12" s="38">
        <v>0.75561376996008089</v>
      </c>
    </row>
    <row r="13" spans="1:3" x14ac:dyDescent="0.35">
      <c r="A13" s="55">
        <v>2016</v>
      </c>
      <c r="B13" s="38">
        <v>109.05000000000001</v>
      </c>
      <c r="C13" s="38">
        <v>0.76526288938144249</v>
      </c>
    </row>
    <row r="14" spans="1:3" x14ac:dyDescent="0.35">
      <c r="A14" s="55">
        <v>2017</v>
      </c>
      <c r="B14" s="38">
        <v>111.17500000000001</v>
      </c>
      <c r="C14" s="38">
        <v>0.7801751648508195</v>
      </c>
    </row>
    <row r="15" spans="1:3" x14ac:dyDescent="0.35">
      <c r="A15" s="55">
        <v>2018</v>
      </c>
      <c r="B15" s="38">
        <v>113.30000000000001</v>
      </c>
      <c r="C15" s="38">
        <v>0.79508744032019651</v>
      </c>
    </row>
    <row r="16" spans="1:3" x14ac:dyDescent="0.35">
      <c r="A16" s="55">
        <v>2019</v>
      </c>
      <c r="B16" s="38">
        <v>115.12499999999999</v>
      </c>
      <c r="C16" s="38">
        <v>0.80789445337036725</v>
      </c>
    </row>
    <row r="17" spans="1:3" x14ac:dyDescent="0.35">
      <c r="A17" s="55">
        <v>2020</v>
      </c>
      <c r="B17" s="38">
        <v>116.1</v>
      </c>
      <c r="C17" s="38">
        <v>0.81473655623278729</v>
      </c>
    </row>
    <row r="18" spans="1:3" x14ac:dyDescent="0.35">
      <c r="A18" s="55">
        <v>2021</v>
      </c>
      <c r="B18" s="38">
        <v>119.425</v>
      </c>
      <c r="C18" s="38">
        <v>0.83806988137898908</v>
      </c>
    </row>
    <row r="19" spans="1:3" x14ac:dyDescent="0.35">
      <c r="A19" s="55">
        <v>2022</v>
      </c>
      <c r="B19" s="38">
        <v>127.3</v>
      </c>
      <c r="C19" s="38">
        <v>0.89333301988315095</v>
      </c>
    </row>
    <row r="20" spans="1:3" x14ac:dyDescent="0.35">
      <c r="A20" s="55">
        <v>2023</v>
      </c>
      <c r="B20" s="38">
        <v>134.42499999999998</v>
      </c>
      <c r="C20" s="38">
        <v>0.9433330023392974</v>
      </c>
    </row>
    <row r="21" spans="1:3" x14ac:dyDescent="0.35">
      <c r="A21" s="55">
        <v>2024</v>
      </c>
      <c r="B21" s="38">
        <v>138.67500000000001</v>
      </c>
      <c r="C21" s="38">
        <v>0.97315755327805165</v>
      </c>
    </row>
    <row r="22" spans="1:3" x14ac:dyDescent="0.35">
      <c r="A22" s="55">
        <v>2025</v>
      </c>
      <c r="B22" s="38">
        <v>142.50004999999999</v>
      </c>
      <c r="C22" s="38">
        <v>1</v>
      </c>
    </row>
    <row r="23" spans="1:3" x14ac:dyDescent="0.35">
      <c r="A23" s="56">
        <v>2026</v>
      </c>
      <c r="B23" s="42">
        <v>147.77555319999999</v>
      </c>
      <c r="C23" s="42">
        <v>1.037021062097873</v>
      </c>
    </row>
    <row r="24" spans="1:3" x14ac:dyDescent="0.35">
      <c r="A24" s="56">
        <v>2027</v>
      </c>
      <c r="B24" s="42">
        <v>151.69118903319998</v>
      </c>
      <c r="C24" s="42">
        <v>1.0644991986543162</v>
      </c>
    </row>
  </sheetData>
  <sheetProtection algorithmName="SHA-512" hashValue="0Td/5vVAGHA4xJBpSGHKYdTlNyCbADIS+aHEYyLLwBAYCcWAY7JicRqSccB45/LNRnZFsQbqG7pVLl9BnxrLWw==" saltValue="KBeAdYeGiJsnzLPhbhX+p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6480B-5AB2-4A5D-8589-A83A52B299B8}">
  <sheetPr>
    <tabColor theme="9" tint="0.79998168889431442"/>
  </sheetPr>
  <dimension ref="A1:L74"/>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3" customWidth="1"/>
    <col min="2" max="2" width="22.6328125" style="65" customWidth="1"/>
    <col min="3" max="3" width="17.54296875" style="74" customWidth="1"/>
    <col min="4" max="5" width="16.6328125" style="75" customWidth="1"/>
    <col min="6" max="7" width="14.6328125" style="73" customWidth="1"/>
    <col min="8" max="9" width="19.6328125" style="73" customWidth="1"/>
    <col min="10" max="10" width="12" style="65" customWidth="1"/>
    <col min="11" max="11" width="18.453125" style="65" customWidth="1"/>
    <col min="12" max="16384" width="8.7265625" style="3"/>
  </cols>
  <sheetData>
    <row r="1" spans="1:12" ht="40" customHeight="1" x14ac:dyDescent="0.35">
      <c r="A1" s="1" t="s">
        <v>39</v>
      </c>
      <c r="B1" s="2" t="s">
        <v>40</v>
      </c>
      <c r="C1" s="29" t="s">
        <v>47</v>
      </c>
      <c r="D1" s="30" t="s">
        <v>27</v>
      </c>
      <c r="E1" s="30" t="s">
        <v>28</v>
      </c>
      <c r="F1" s="2" t="s">
        <v>48</v>
      </c>
      <c r="G1" s="2" t="s">
        <v>49</v>
      </c>
      <c r="H1" s="2" t="s">
        <v>102</v>
      </c>
      <c r="I1" s="2" t="s">
        <v>50</v>
      </c>
      <c r="J1" s="2" t="s">
        <v>110</v>
      </c>
      <c r="K1" s="2" t="s">
        <v>111</v>
      </c>
    </row>
    <row r="2" spans="1:12" x14ac:dyDescent="0.35">
      <c r="A2" s="31" t="s">
        <v>116</v>
      </c>
      <c r="B2" s="66" t="s">
        <v>117</v>
      </c>
      <c r="C2" s="67">
        <v>45200</v>
      </c>
      <c r="D2" s="68">
        <v>45200</v>
      </c>
      <c r="E2" s="68">
        <v>52504</v>
      </c>
      <c r="F2" s="69">
        <f t="shared" ref="F2:F48" si="0">YEARFRAC(D2,E2)</f>
        <v>19.997222222222224</v>
      </c>
      <c r="G2" s="70">
        <f t="shared" ref="G2:G48" si="1">E2-D2+1</f>
        <v>7305</v>
      </c>
      <c r="H2" s="70">
        <v>875091000</v>
      </c>
      <c r="I2" s="71">
        <v>7.6600836407278786E-2</v>
      </c>
      <c r="J2" s="72" t="s">
        <v>71</v>
      </c>
      <c r="K2" s="72" t="s">
        <v>71</v>
      </c>
      <c r="L2" s="95"/>
    </row>
    <row r="3" spans="1:12" x14ac:dyDescent="0.35">
      <c r="A3" s="31" t="s">
        <v>119</v>
      </c>
      <c r="B3" s="66" t="s">
        <v>120</v>
      </c>
      <c r="C3" s="67">
        <v>43435</v>
      </c>
      <c r="D3" s="68">
        <v>43920</v>
      </c>
      <c r="E3" s="68">
        <v>47830</v>
      </c>
      <c r="F3" s="69">
        <f t="shared" si="0"/>
        <v>10.702777777777778</v>
      </c>
      <c r="G3" s="70">
        <f t="shared" si="1"/>
        <v>3911</v>
      </c>
      <c r="H3" s="70">
        <v>844292000</v>
      </c>
      <c r="I3" s="71">
        <v>0.28590499647250406</v>
      </c>
      <c r="J3" s="72" t="s">
        <v>71</v>
      </c>
      <c r="K3" s="72" t="s">
        <v>71</v>
      </c>
      <c r="L3" s="95"/>
    </row>
    <row r="4" spans="1:12" x14ac:dyDescent="0.35">
      <c r="A4" s="31" t="s">
        <v>119</v>
      </c>
      <c r="B4" s="66" t="s">
        <v>114</v>
      </c>
      <c r="C4" s="67">
        <v>45231</v>
      </c>
      <c r="D4" s="68">
        <v>45307</v>
      </c>
      <c r="E4" s="68">
        <v>47830</v>
      </c>
      <c r="F4" s="69">
        <f t="shared" si="0"/>
        <v>6.9083333333333332</v>
      </c>
      <c r="G4" s="70">
        <f t="shared" si="1"/>
        <v>2524</v>
      </c>
      <c r="H4" s="70">
        <v>25856300</v>
      </c>
      <c r="I4" s="71">
        <v>6.7300000000000026E-2</v>
      </c>
      <c r="J4" s="72" t="s">
        <v>71</v>
      </c>
      <c r="K4" s="72" t="s">
        <v>71</v>
      </c>
      <c r="L4" s="95"/>
    </row>
    <row r="5" spans="1:12" x14ac:dyDescent="0.35">
      <c r="A5" s="31" t="s">
        <v>119</v>
      </c>
      <c r="B5" s="66" t="s">
        <v>122</v>
      </c>
      <c r="C5" s="67">
        <v>45231</v>
      </c>
      <c r="D5" s="68">
        <v>45310</v>
      </c>
      <c r="E5" s="68">
        <v>52614</v>
      </c>
      <c r="F5" s="69">
        <f t="shared" si="0"/>
        <v>19.997222222222224</v>
      </c>
      <c r="G5" s="70">
        <f t="shared" si="1"/>
        <v>7305</v>
      </c>
      <c r="H5" s="70">
        <v>695910000</v>
      </c>
      <c r="I5" s="71">
        <v>0.28870000000000001</v>
      </c>
      <c r="J5" s="72" t="s">
        <v>71</v>
      </c>
      <c r="K5" s="72" t="s">
        <v>71</v>
      </c>
      <c r="L5" s="95"/>
    </row>
    <row r="6" spans="1:12" x14ac:dyDescent="0.35">
      <c r="A6" s="31" t="s">
        <v>123</v>
      </c>
      <c r="B6" s="66" t="s">
        <v>117</v>
      </c>
      <c r="C6" s="67">
        <v>43525</v>
      </c>
      <c r="D6" s="68">
        <v>43831</v>
      </c>
      <c r="E6" s="68">
        <v>51135</v>
      </c>
      <c r="F6" s="69">
        <f t="shared" si="0"/>
        <v>20</v>
      </c>
      <c r="G6" s="70">
        <f t="shared" si="1"/>
        <v>7305</v>
      </c>
      <c r="H6" s="70">
        <v>189570441.91</v>
      </c>
      <c r="I6" s="71">
        <v>5.8194894405938426E-2</v>
      </c>
      <c r="J6" s="72" t="s">
        <v>67</v>
      </c>
      <c r="K6" s="72" t="s">
        <v>71</v>
      </c>
      <c r="L6" s="95"/>
    </row>
    <row r="7" spans="1:12" x14ac:dyDescent="0.35">
      <c r="A7" s="31" t="s">
        <v>124</v>
      </c>
      <c r="B7" s="66" t="s">
        <v>117</v>
      </c>
      <c r="C7" s="67">
        <v>44713</v>
      </c>
      <c r="D7" s="68">
        <v>44805</v>
      </c>
      <c r="E7" s="68">
        <v>51262</v>
      </c>
      <c r="F7" s="69">
        <f t="shared" si="0"/>
        <v>17.680555555555557</v>
      </c>
      <c r="G7" s="70">
        <f t="shared" si="1"/>
        <v>6458</v>
      </c>
      <c r="H7" s="70">
        <v>243616186.44999999</v>
      </c>
      <c r="I7" s="71">
        <v>5.637074380859082E-2</v>
      </c>
      <c r="J7" s="72" t="s">
        <v>67</v>
      </c>
      <c r="K7" s="72" t="s">
        <v>71</v>
      </c>
      <c r="L7" s="95"/>
    </row>
    <row r="8" spans="1:12" x14ac:dyDescent="0.35">
      <c r="A8" s="31" t="s">
        <v>125</v>
      </c>
      <c r="B8" s="66" t="s">
        <v>120</v>
      </c>
      <c r="C8" s="67">
        <v>44287</v>
      </c>
      <c r="D8" s="68">
        <v>44328</v>
      </c>
      <c r="E8" s="68">
        <v>51632</v>
      </c>
      <c r="F8" s="69">
        <f t="shared" si="0"/>
        <v>19.997222222222224</v>
      </c>
      <c r="G8" s="70">
        <f t="shared" si="1"/>
        <v>7305</v>
      </c>
      <c r="H8" s="70">
        <v>13400000</v>
      </c>
      <c r="I8" s="71">
        <v>6.4943785580046627E-3</v>
      </c>
      <c r="J8" s="72" t="s">
        <v>71</v>
      </c>
      <c r="K8" s="72" t="s">
        <v>71</v>
      </c>
      <c r="L8" s="95"/>
    </row>
    <row r="9" spans="1:12" x14ac:dyDescent="0.35">
      <c r="A9" s="31" t="s">
        <v>126</v>
      </c>
      <c r="B9" s="66" t="s">
        <v>117</v>
      </c>
      <c r="C9" s="67">
        <v>44378</v>
      </c>
      <c r="D9" s="68">
        <v>44547</v>
      </c>
      <c r="E9" s="68">
        <v>51851</v>
      </c>
      <c r="F9" s="69">
        <f t="shared" si="0"/>
        <v>19.997222222222224</v>
      </c>
      <c r="G9" s="70">
        <f t="shared" si="1"/>
        <v>7305</v>
      </c>
      <c r="H9" s="70">
        <v>8911563543</v>
      </c>
      <c r="I9" s="71">
        <v>2.7027661479223508</v>
      </c>
      <c r="J9" s="72" t="s">
        <v>71</v>
      </c>
      <c r="K9" s="72" t="s">
        <v>71</v>
      </c>
      <c r="L9" s="95"/>
    </row>
    <row r="10" spans="1:12" x14ac:dyDescent="0.35">
      <c r="A10" s="31" t="s">
        <v>126</v>
      </c>
      <c r="B10" s="66" t="s">
        <v>127</v>
      </c>
      <c r="C10" s="67">
        <v>45231</v>
      </c>
      <c r="D10" s="68">
        <v>45441</v>
      </c>
      <c r="E10" s="68">
        <v>52745</v>
      </c>
      <c r="F10" s="69">
        <f t="shared" si="0"/>
        <v>19.997222222222224</v>
      </c>
      <c r="G10" s="70">
        <f t="shared" si="1"/>
        <v>7305</v>
      </c>
      <c r="H10" s="70">
        <v>2025607000</v>
      </c>
      <c r="I10" s="71">
        <v>0.24951685820426062</v>
      </c>
      <c r="J10" s="72" t="s">
        <v>71</v>
      </c>
      <c r="K10" s="72" t="s">
        <v>71</v>
      </c>
      <c r="L10" s="95"/>
    </row>
    <row r="11" spans="1:12" x14ac:dyDescent="0.35">
      <c r="A11" s="31" t="s">
        <v>128</v>
      </c>
      <c r="B11" s="66" t="s">
        <v>129</v>
      </c>
      <c r="C11" s="67">
        <v>44243</v>
      </c>
      <c r="D11" s="68">
        <v>44467</v>
      </c>
      <c r="E11" s="68">
        <v>55423</v>
      </c>
      <c r="F11" s="69">
        <f t="shared" si="0"/>
        <v>29.997222222222224</v>
      </c>
      <c r="G11" s="70">
        <f t="shared" si="1"/>
        <v>10957</v>
      </c>
      <c r="H11" s="70">
        <v>250578755485</v>
      </c>
      <c r="I11" s="71">
        <v>85.860215833397319</v>
      </c>
      <c r="J11" s="72" t="s">
        <v>71</v>
      </c>
      <c r="K11" s="72" t="s">
        <v>71</v>
      </c>
      <c r="L11" s="95"/>
    </row>
    <row r="12" spans="1:12" x14ac:dyDescent="0.35">
      <c r="A12" s="31" t="s">
        <v>130</v>
      </c>
      <c r="B12" s="66" t="s">
        <v>117</v>
      </c>
      <c r="C12" s="67">
        <v>45261</v>
      </c>
      <c r="D12" s="68">
        <v>45323</v>
      </c>
      <c r="E12" s="68">
        <v>52628</v>
      </c>
      <c r="F12" s="69">
        <f t="shared" si="0"/>
        <v>20</v>
      </c>
      <c r="G12" s="70">
        <f t="shared" si="1"/>
        <v>7306</v>
      </c>
      <c r="H12" s="70">
        <v>1366363000</v>
      </c>
      <c r="I12" s="71">
        <v>8.1609142990582473E-2</v>
      </c>
      <c r="J12" s="72" t="s">
        <v>71</v>
      </c>
      <c r="K12" s="72" t="s">
        <v>71</v>
      </c>
      <c r="L12" s="95"/>
    </row>
    <row r="13" spans="1:12" x14ac:dyDescent="0.35">
      <c r="A13" s="31" t="s">
        <v>131</v>
      </c>
      <c r="B13" s="66" t="s">
        <v>120</v>
      </c>
      <c r="C13" s="67">
        <v>44409</v>
      </c>
      <c r="D13" s="68">
        <v>44420</v>
      </c>
      <c r="E13" s="68">
        <v>49898</v>
      </c>
      <c r="F13" s="69">
        <f t="shared" si="0"/>
        <v>14.997222222222222</v>
      </c>
      <c r="G13" s="70">
        <f t="shared" si="1"/>
        <v>5479</v>
      </c>
      <c r="H13" s="70">
        <v>247978088</v>
      </c>
      <c r="I13" s="71">
        <v>0.19147349402055744</v>
      </c>
      <c r="J13" s="72" t="s">
        <v>67</v>
      </c>
      <c r="K13" s="72" t="s">
        <v>71</v>
      </c>
      <c r="L13" s="95"/>
    </row>
    <row r="14" spans="1:12" x14ac:dyDescent="0.35">
      <c r="A14" s="31" t="s">
        <v>133</v>
      </c>
      <c r="B14" s="66" t="s">
        <v>134</v>
      </c>
      <c r="C14" s="67">
        <v>42976</v>
      </c>
      <c r="D14" s="68">
        <v>42977</v>
      </c>
      <c r="E14" s="68">
        <v>48395</v>
      </c>
      <c r="F14" s="69">
        <f t="shared" si="0"/>
        <v>14.833333333333334</v>
      </c>
      <c r="G14" s="70">
        <f t="shared" si="1"/>
        <v>5419</v>
      </c>
      <c r="H14" s="70">
        <v>1121358074.1871908</v>
      </c>
      <c r="I14" s="71">
        <v>0.52922017863863602</v>
      </c>
      <c r="J14" s="72" t="s">
        <v>67</v>
      </c>
      <c r="K14" s="72" t="s">
        <v>71</v>
      </c>
      <c r="L14" s="95"/>
    </row>
    <row r="15" spans="1:12" x14ac:dyDescent="0.35">
      <c r="A15" s="31" t="s">
        <v>133</v>
      </c>
      <c r="B15" s="66" t="s">
        <v>129</v>
      </c>
      <c r="C15" s="67">
        <v>44153</v>
      </c>
      <c r="D15" s="68">
        <v>44073</v>
      </c>
      <c r="E15" s="68">
        <v>48395</v>
      </c>
      <c r="F15" s="69">
        <f t="shared" si="0"/>
        <v>11.833333333333334</v>
      </c>
      <c r="G15" s="70">
        <f t="shared" si="1"/>
        <v>4323</v>
      </c>
      <c r="H15" s="70">
        <v>2076300151.1696277</v>
      </c>
      <c r="I15" s="71">
        <v>0.97298809019627874</v>
      </c>
      <c r="J15" s="72" t="s">
        <v>67</v>
      </c>
      <c r="K15" s="72" t="s">
        <v>71</v>
      </c>
      <c r="L15" s="95"/>
    </row>
    <row r="16" spans="1:12" x14ac:dyDescent="0.35">
      <c r="A16" s="31" t="s">
        <v>135</v>
      </c>
      <c r="B16" s="66" t="s">
        <v>129</v>
      </c>
      <c r="C16" s="67">
        <v>44743</v>
      </c>
      <c r="D16" s="68">
        <v>44743</v>
      </c>
      <c r="E16" s="68">
        <v>55700</v>
      </c>
      <c r="F16" s="69">
        <f t="shared" si="0"/>
        <v>29.997222222222224</v>
      </c>
      <c r="G16" s="70">
        <f t="shared" si="1"/>
        <v>10958</v>
      </c>
      <c r="H16" s="70">
        <v>17923649.342756182</v>
      </c>
      <c r="I16" s="71">
        <v>3.407229563019807E-2</v>
      </c>
      <c r="J16" s="72" t="s">
        <v>67</v>
      </c>
      <c r="K16" s="72" t="s">
        <v>71</v>
      </c>
      <c r="L16" s="95"/>
    </row>
    <row r="17" spans="1:12" x14ac:dyDescent="0.35">
      <c r="A17" s="31" t="s">
        <v>136</v>
      </c>
      <c r="B17" s="66" t="s">
        <v>117</v>
      </c>
      <c r="C17" s="67">
        <v>43374</v>
      </c>
      <c r="D17" s="68">
        <v>43466</v>
      </c>
      <c r="E17" s="68">
        <v>48944</v>
      </c>
      <c r="F17" s="69">
        <f t="shared" si="0"/>
        <v>15</v>
      </c>
      <c r="G17" s="70">
        <f t="shared" si="1"/>
        <v>5479</v>
      </c>
      <c r="H17" s="70">
        <v>84163654.010000005</v>
      </c>
      <c r="I17" s="71">
        <v>3.9126690759498338E-2</v>
      </c>
      <c r="J17" s="72" t="s">
        <v>67</v>
      </c>
      <c r="K17" s="72" t="s">
        <v>71</v>
      </c>
      <c r="L17" s="95"/>
    </row>
    <row r="18" spans="1:12" x14ac:dyDescent="0.35">
      <c r="A18" s="31" t="s">
        <v>137</v>
      </c>
      <c r="B18" s="66" t="s">
        <v>120</v>
      </c>
      <c r="C18" s="67">
        <v>44105</v>
      </c>
      <c r="D18" s="68">
        <v>44153</v>
      </c>
      <c r="E18" s="68">
        <v>49630</v>
      </c>
      <c r="F18" s="69">
        <f t="shared" si="0"/>
        <v>14.997222222222222</v>
      </c>
      <c r="G18" s="70">
        <f t="shared" si="1"/>
        <v>5478</v>
      </c>
      <c r="H18" s="70">
        <v>2786000000</v>
      </c>
      <c r="I18" s="71">
        <v>0.13294303561278131</v>
      </c>
      <c r="J18" s="72" t="s">
        <v>71</v>
      </c>
      <c r="K18" s="72" t="s">
        <v>71</v>
      </c>
      <c r="L18" s="95"/>
    </row>
    <row r="19" spans="1:12" x14ac:dyDescent="0.35">
      <c r="A19" s="31" t="s">
        <v>138</v>
      </c>
      <c r="B19" s="66" t="s">
        <v>120</v>
      </c>
      <c r="C19" s="67">
        <v>43617</v>
      </c>
      <c r="D19" s="68">
        <v>44562</v>
      </c>
      <c r="E19" s="68">
        <v>51501</v>
      </c>
      <c r="F19" s="69">
        <f t="shared" si="0"/>
        <v>19</v>
      </c>
      <c r="G19" s="70">
        <f t="shared" si="1"/>
        <v>6940</v>
      </c>
      <c r="H19" s="70">
        <v>4175529000</v>
      </c>
      <c r="I19" s="71">
        <v>0.16750452042438976</v>
      </c>
      <c r="J19" s="72" t="s">
        <v>71</v>
      </c>
      <c r="K19" s="72" t="s">
        <v>71</v>
      </c>
      <c r="L19" s="95"/>
    </row>
    <row r="20" spans="1:12" x14ac:dyDescent="0.35">
      <c r="A20" s="31" t="s">
        <v>139</v>
      </c>
      <c r="B20" s="66" t="s">
        <v>120</v>
      </c>
      <c r="C20" s="67">
        <v>44166</v>
      </c>
      <c r="D20" s="68">
        <v>44185</v>
      </c>
      <c r="E20" s="68">
        <v>49662</v>
      </c>
      <c r="F20" s="69">
        <f t="shared" si="0"/>
        <v>14.997222222222222</v>
      </c>
      <c r="G20" s="70">
        <f t="shared" si="1"/>
        <v>5478</v>
      </c>
      <c r="H20" s="70">
        <v>98527051</v>
      </c>
      <c r="I20" s="71">
        <v>2.3613695971085941E-2</v>
      </c>
      <c r="J20" s="72" t="s">
        <v>71</v>
      </c>
      <c r="K20" s="72" t="s">
        <v>71</v>
      </c>
      <c r="L20" s="95"/>
    </row>
    <row r="21" spans="1:12" x14ac:dyDescent="0.35">
      <c r="A21" s="31" t="s">
        <v>140</v>
      </c>
      <c r="B21" s="66" t="s">
        <v>129</v>
      </c>
      <c r="C21" s="67">
        <v>43800</v>
      </c>
      <c r="D21" s="68">
        <v>44287</v>
      </c>
      <c r="E21" s="68">
        <v>49765</v>
      </c>
      <c r="F21" s="69">
        <f t="shared" si="0"/>
        <v>15</v>
      </c>
      <c r="G21" s="70">
        <f t="shared" si="1"/>
        <v>5479</v>
      </c>
      <c r="H21" s="70">
        <v>1006000000</v>
      </c>
      <c r="I21" s="71">
        <v>0.66996097444025626</v>
      </c>
      <c r="J21" s="72" t="s">
        <v>71</v>
      </c>
      <c r="K21" s="72" t="s">
        <v>71</v>
      </c>
      <c r="L21" s="95"/>
    </row>
    <row r="22" spans="1:12" x14ac:dyDescent="0.35">
      <c r="A22" s="31" t="s">
        <v>141</v>
      </c>
      <c r="B22" s="66" t="s">
        <v>129</v>
      </c>
      <c r="C22" s="67">
        <v>43896</v>
      </c>
      <c r="D22" s="68">
        <v>44013</v>
      </c>
      <c r="E22" s="68">
        <v>49490</v>
      </c>
      <c r="F22" s="69">
        <f t="shared" si="0"/>
        <v>14.997222222222222</v>
      </c>
      <c r="G22" s="70">
        <f t="shared" si="1"/>
        <v>5478</v>
      </c>
      <c r="H22" s="70">
        <v>75260045942.308823</v>
      </c>
      <c r="I22" s="71">
        <v>24.899551970886115</v>
      </c>
      <c r="J22" s="72" t="s">
        <v>67</v>
      </c>
      <c r="K22" s="72" t="s">
        <v>71</v>
      </c>
      <c r="L22" s="95"/>
    </row>
    <row r="23" spans="1:12" x14ac:dyDescent="0.35">
      <c r="A23" s="31" t="s">
        <v>142</v>
      </c>
      <c r="B23" s="66" t="s">
        <v>129</v>
      </c>
      <c r="C23" s="67">
        <v>42856</v>
      </c>
      <c r="D23" s="68">
        <v>42948</v>
      </c>
      <c r="E23" s="68">
        <v>48426</v>
      </c>
      <c r="F23" s="69">
        <f t="shared" si="0"/>
        <v>15</v>
      </c>
      <c r="G23" s="70">
        <f t="shared" si="1"/>
        <v>5479</v>
      </c>
      <c r="H23" s="70">
        <v>70275185.391913682</v>
      </c>
      <c r="I23" s="71">
        <v>4.1766182379474305E-2</v>
      </c>
      <c r="J23" s="72" t="s">
        <v>67</v>
      </c>
      <c r="K23" s="72" t="s">
        <v>71</v>
      </c>
      <c r="L23" s="95"/>
    </row>
    <row r="24" spans="1:12" x14ac:dyDescent="0.35">
      <c r="A24" s="31" t="s">
        <v>143</v>
      </c>
      <c r="B24" s="66" t="s">
        <v>122</v>
      </c>
      <c r="C24" s="67">
        <v>43374</v>
      </c>
      <c r="D24" s="68">
        <v>43435</v>
      </c>
      <c r="E24" s="68">
        <v>50405</v>
      </c>
      <c r="F24" s="69">
        <f t="shared" si="0"/>
        <v>19.083333333333332</v>
      </c>
      <c r="G24" s="70">
        <f t="shared" si="1"/>
        <v>6971</v>
      </c>
      <c r="H24" s="70">
        <v>3528222970</v>
      </c>
      <c r="I24" s="71">
        <v>0.29196625272087412</v>
      </c>
      <c r="J24" s="72" t="s">
        <v>71</v>
      </c>
      <c r="K24" s="72" t="s">
        <v>67</v>
      </c>
      <c r="L24" s="95"/>
    </row>
    <row r="25" spans="1:12" x14ac:dyDescent="0.35">
      <c r="A25" s="31" t="s">
        <v>144</v>
      </c>
      <c r="B25" s="66" t="s">
        <v>129</v>
      </c>
      <c r="C25" s="67">
        <v>43344</v>
      </c>
      <c r="D25" s="68">
        <v>43466</v>
      </c>
      <c r="E25" s="68">
        <v>47118</v>
      </c>
      <c r="F25" s="69">
        <f t="shared" si="0"/>
        <v>10</v>
      </c>
      <c r="G25" s="70">
        <f t="shared" si="1"/>
        <v>3653</v>
      </c>
      <c r="H25" s="70">
        <v>6525000</v>
      </c>
      <c r="I25" s="71">
        <v>6.7715732985189708E-2</v>
      </c>
      <c r="J25" s="72" t="s">
        <v>71</v>
      </c>
      <c r="K25" s="72" t="s">
        <v>71</v>
      </c>
      <c r="L25" s="95"/>
    </row>
    <row r="26" spans="1:12" x14ac:dyDescent="0.35">
      <c r="A26" s="31" t="s">
        <v>144</v>
      </c>
      <c r="B26" s="66" t="s">
        <v>117</v>
      </c>
      <c r="C26" s="67">
        <v>45231</v>
      </c>
      <c r="D26" s="68">
        <v>45292</v>
      </c>
      <c r="E26" s="68">
        <v>52596</v>
      </c>
      <c r="F26" s="69">
        <f t="shared" si="0"/>
        <v>20</v>
      </c>
      <c r="G26" s="70">
        <f t="shared" si="1"/>
        <v>7305</v>
      </c>
      <c r="H26" s="70">
        <v>550000</v>
      </c>
      <c r="I26" s="71">
        <v>5.8590264961157316E-3</v>
      </c>
      <c r="J26" s="72" t="s">
        <v>71</v>
      </c>
      <c r="K26" s="72" t="s">
        <v>71</v>
      </c>
      <c r="L26" s="95"/>
    </row>
    <row r="27" spans="1:12" x14ac:dyDescent="0.35">
      <c r="A27" s="31" t="s">
        <v>145</v>
      </c>
      <c r="B27" s="66" t="s">
        <v>117</v>
      </c>
      <c r="C27" s="67">
        <v>44774</v>
      </c>
      <c r="D27" s="68">
        <v>44804</v>
      </c>
      <c r="E27" s="68">
        <v>52108</v>
      </c>
      <c r="F27" s="69">
        <f t="shared" si="0"/>
        <v>20</v>
      </c>
      <c r="G27" s="70">
        <f t="shared" si="1"/>
        <v>7305</v>
      </c>
      <c r="H27" s="70">
        <v>13000000</v>
      </c>
      <c r="I27" s="71">
        <v>1.5303269001921974E-2</v>
      </c>
      <c r="J27" s="72" t="s">
        <v>71</v>
      </c>
      <c r="K27" s="72" t="s">
        <v>71</v>
      </c>
      <c r="L27" s="95"/>
    </row>
    <row r="28" spans="1:12" x14ac:dyDescent="0.35">
      <c r="A28" s="31" t="s">
        <v>146</v>
      </c>
      <c r="B28" s="66" t="s">
        <v>120</v>
      </c>
      <c r="C28" s="67">
        <v>44044</v>
      </c>
      <c r="D28" s="68">
        <v>44046</v>
      </c>
      <c r="E28" s="68">
        <v>49523</v>
      </c>
      <c r="F28" s="69">
        <f t="shared" si="0"/>
        <v>14.997222222222222</v>
      </c>
      <c r="G28" s="70">
        <f t="shared" si="1"/>
        <v>5478</v>
      </c>
      <c r="H28" s="70">
        <v>24452000</v>
      </c>
      <c r="I28" s="71">
        <v>0.1175360668015553</v>
      </c>
      <c r="J28" s="72" t="s">
        <v>71</v>
      </c>
      <c r="K28" s="72" t="s">
        <v>71</v>
      </c>
      <c r="L28" s="95"/>
    </row>
    <row r="29" spans="1:12" x14ac:dyDescent="0.35">
      <c r="A29" s="31" t="s">
        <v>147</v>
      </c>
      <c r="B29" s="66" t="s">
        <v>120</v>
      </c>
      <c r="C29" s="67">
        <v>45717</v>
      </c>
      <c r="D29" s="68">
        <v>45720</v>
      </c>
      <c r="E29" s="68">
        <v>54850</v>
      </c>
      <c r="F29" s="69">
        <f t="shared" si="0"/>
        <v>24.997222222222224</v>
      </c>
      <c r="G29" s="70">
        <f t="shared" si="1"/>
        <v>9131</v>
      </c>
      <c r="H29" s="70">
        <v>13350017</v>
      </c>
      <c r="I29" s="71">
        <v>3.991054369451582E-2</v>
      </c>
      <c r="J29" s="72" t="s">
        <v>71</v>
      </c>
      <c r="K29" s="72" t="s">
        <v>71</v>
      </c>
      <c r="L29" s="95"/>
    </row>
    <row r="30" spans="1:12" x14ac:dyDescent="0.35">
      <c r="A30" s="31" t="s">
        <v>149</v>
      </c>
      <c r="B30" s="66" t="s">
        <v>129</v>
      </c>
      <c r="C30" s="67">
        <v>45474</v>
      </c>
      <c r="D30" s="68">
        <v>45505</v>
      </c>
      <c r="E30" s="68">
        <v>51501</v>
      </c>
      <c r="F30" s="69">
        <f t="shared" si="0"/>
        <v>16.416666666666668</v>
      </c>
      <c r="G30" s="70">
        <f t="shared" si="1"/>
        <v>5997</v>
      </c>
      <c r="H30" s="70">
        <v>190015635.42314494</v>
      </c>
      <c r="I30" s="71">
        <v>3.5106751699241968E-2</v>
      </c>
      <c r="J30" s="72" t="s">
        <v>67</v>
      </c>
      <c r="K30" s="72" t="s">
        <v>71</v>
      </c>
      <c r="L30" s="95"/>
    </row>
    <row r="31" spans="1:12" x14ac:dyDescent="0.35">
      <c r="A31" s="31" t="s">
        <v>150</v>
      </c>
      <c r="B31" s="66" t="s">
        <v>117</v>
      </c>
      <c r="C31" s="67">
        <v>44531</v>
      </c>
      <c r="D31" s="68">
        <v>44616</v>
      </c>
      <c r="E31" s="68">
        <v>48267</v>
      </c>
      <c r="F31" s="69">
        <f t="shared" si="0"/>
        <v>9.9972222222222218</v>
      </c>
      <c r="G31" s="70">
        <f t="shared" si="1"/>
        <v>3652</v>
      </c>
      <c r="H31" s="70">
        <v>547200000</v>
      </c>
      <c r="I31" s="71">
        <v>1.2785285706274884E-2</v>
      </c>
      <c r="J31" s="72" t="s">
        <v>71</v>
      </c>
      <c r="K31" s="72" t="s">
        <v>71</v>
      </c>
      <c r="L31" s="95"/>
    </row>
    <row r="32" spans="1:12" x14ac:dyDescent="0.35">
      <c r="A32" s="31" t="s">
        <v>151</v>
      </c>
      <c r="B32" s="66" t="s">
        <v>120</v>
      </c>
      <c r="C32" s="67">
        <v>44440</v>
      </c>
      <c r="D32" s="68">
        <v>44562</v>
      </c>
      <c r="E32" s="68">
        <v>52231</v>
      </c>
      <c r="F32" s="69">
        <f t="shared" si="0"/>
        <v>21</v>
      </c>
      <c r="G32" s="70">
        <f t="shared" si="1"/>
        <v>7670</v>
      </c>
      <c r="H32" s="70">
        <v>3131776895</v>
      </c>
      <c r="I32" s="71">
        <v>1.4476662323050411</v>
      </c>
      <c r="J32" s="72" t="s">
        <v>67</v>
      </c>
      <c r="K32" s="72" t="s">
        <v>71</v>
      </c>
      <c r="L32" s="95"/>
    </row>
    <row r="33" spans="1:12" x14ac:dyDescent="0.35">
      <c r="A33" s="31" t="s">
        <v>152</v>
      </c>
      <c r="B33" s="66" t="s">
        <v>120</v>
      </c>
      <c r="C33" s="67">
        <v>45170</v>
      </c>
      <c r="D33" s="68">
        <v>45279</v>
      </c>
      <c r="E33" s="68">
        <v>50739</v>
      </c>
      <c r="F33" s="69">
        <f t="shared" si="0"/>
        <v>14.947222222222223</v>
      </c>
      <c r="G33" s="70">
        <f t="shared" si="1"/>
        <v>5461</v>
      </c>
      <c r="H33" s="70">
        <v>1921027000</v>
      </c>
      <c r="I33" s="71">
        <v>0.12785844127668794</v>
      </c>
      <c r="J33" s="72" t="s">
        <v>71</v>
      </c>
      <c r="K33" s="72" t="s">
        <v>71</v>
      </c>
      <c r="L33" s="95"/>
    </row>
    <row r="34" spans="1:12" x14ac:dyDescent="0.35">
      <c r="A34" s="31" t="s">
        <v>153</v>
      </c>
      <c r="B34" s="66" t="s">
        <v>120</v>
      </c>
      <c r="C34" s="67">
        <v>44470</v>
      </c>
      <c r="D34" s="68">
        <v>44526</v>
      </c>
      <c r="E34" s="68">
        <v>51831</v>
      </c>
      <c r="F34" s="69">
        <f t="shared" si="0"/>
        <v>20</v>
      </c>
      <c r="G34" s="70">
        <f t="shared" si="1"/>
        <v>7306</v>
      </c>
      <c r="H34" s="70">
        <v>1545470717.6116757</v>
      </c>
      <c r="I34" s="71">
        <v>0.37287587435359537</v>
      </c>
      <c r="J34" s="72" t="s">
        <v>67</v>
      </c>
      <c r="K34" s="72" t="s">
        <v>71</v>
      </c>
      <c r="L34" s="95"/>
    </row>
    <row r="35" spans="1:12" x14ac:dyDescent="0.35">
      <c r="A35" s="31" t="s">
        <v>154</v>
      </c>
      <c r="B35" s="66" t="s">
        <v>129</v>
      </c>
      <c r="C35" s="67">
        <v>43983</v>
      </c>
      <c r="D35" s="68">
        <v>44197</v>
      </c>
      <c r="E35" s="68">
        <v>49674</v>
      </c>
      <c r="F35" s="69">
        <f t="shared" si="0"/>
        <v>15</v>
      </c>
      <c r="G35" s="70">
        <f t="shared" si="1"/>
        <v>5478</v>
      </c>
      <c r="H35" s="70">
        <v>113399748.58006464</v>
      </c>
      <c r="I35" s="71">
        <v>9.9721770876205124E-2</v>
      </c>
      <c r="J35" s="72" t="s">
        <v>67</v>
      </c>
      <c r="K35" s="72" t="s">
        <v>71</v>
      </c>
      <c r="L35" s="95"/>
    </row>
    <row r="36" spans="1:12" x14ac:dyDescent="0.35">
      <c r="A36" s="31" t="s">
        <v>155</v>
      </c>
      <c r="B36" s="66" t="s">
        <v>117</v>
      </c>
      <c r="C36" s="67">
        <v>44743</v>
      </c>
      <c r="D36" s="68">
        <v>45901</v>
      </c>
      <c r="E36" s="68">
        <v>53327</v>
      </c>
      <c r="F36" s="69">
        <f t="shared" si="0"/>
        <v>20.333333333333332</v>
      </c>
      <c r="G36" s="70">
        <f t="shared" si="1"/>
        <v>7427</v>
      </c>
      <c r="H36" s="70">
        <v>63898820</v>
      </c>
      <c r="I36" s="71">
        <v>2.9409857077421796E-2</v>
      </c>
      <c r="J36" s="72" t="s">
        <v>67</v>
      </c>
      <c r="K36" s="72" t="s">
        <v>71</v>
      </c>
      <c r="L36" s="95"/>
    </row>
    <row r="37" spans="1:12" x14ac:dyDescent="0.35">
      <c r="A37" s="31" t="s">
        <v>156</v>
      </c>
      <c r="B37" s="66" t="s">
        <v>120</v>
      </c>
      <c r="C37" s="67">
        <v>44287</v>
      </c>
      <c r="D37" s="68">
        <v>44362</v>
      </c>
      <c r="E37" s="68">
        <v>49840</v>
      </c>
      <c r="F37" s="69">
        <f t="shared" si="0"/>
        <v>14.997222222222222</v>
      </c>
      <c r="G37" s="70">
        <f t="shared" si="1"/>
        <v>5479</v>
      </c>
      <c r="H37" s="70">
        <v>46474000</v>
      </c>
      <c r="I37" s="71">
        <v>5.8234490245841923E-2</v>
      </c>
      <c r="J37" s="72" t="s">
        <v>71</v>
      </c>
      <c r="K37" s="72" t="s">
        <v>71</v>
      </c>
      <c r="L37" s="95"/>
    </row>
    <row r="38" spans="1:12" x14ac:dyDescent="0.35">
      <c r="A38" s="31" t="s">
        <v>157</v>
      </c>
      <c r="B38" s="66" t="s">
        <v>117</v>
      </c>
      <c r="C38" s="67">
        <v>43252</v>
      </c>
      <c r="D38" s="68">
        <v>43435</v>
      </c>
      <c r="E38" s="68">
        <v>47088</v>
      </c>
      <c r="F38" s="69">
        <f t="shared" si="0"/>
        <v>10</v>
      </c>
      <c r="G38" s="70">
        <f t="shared" si="1"/>
        <v>3654</v>
      </c>
      <c r="H38" s="70">
        <v>2999500000000</v>
      </c>
      <c r="I38" s="71">
        <v>207.6667239571583</v>
      </c>
      <c r="J38" s="72" t="s">
        <v>71</v>
      </c>
      <c r="K38" s="72" t="s">
        <v>71</v>
      </c>
      <c r="L38" s="95"/>
    </row>
    <row r="39" spans="1:12" x14ac:dyDescent="0.35">
      <c r="A39" s="31" t="s">
        <v>158</v>
      </c>
      <c r="B39" s="66" t="s">
        <v>159</v>
      </c>
      <c r="C39" s="67">
        <v>42450</v>
      </c>
      <c r="D39" s="68">
        <v>42450</v>
      </c>
      <c r="E39" s="68">
        <v>47777</v>
      </c>
      <c r="F39" s="69">
        <f t="shared" si="0"/>
        <v>14.583333333333334</v>
      </c>
      <c r="G39" s="70">
        <f t="shared" si="1"/>
        <v>5328</v>
      </c>
      <c r="H39" s="70">
        <v>20010000</v>
      </c>
      <c r="I39" s="71">
        <v>1.0781482359533611E-2</v>
      </c>
      <c r="J39" s="72" t="s">
        <v>71</v>
      </c>
      <c r="K39" s="72" t="s">
        <v>71</v>
      </c>
      <c r="L39" s="95"/>
    </row>
    <row r="40" spans="1:12" x14ac:dyDescent="0.35">
      <c r="A40" s="31" t="s">
        <v>158</v>
      </c>
      <c r="B40" s="66" t="s">
        <v>122</v>
      </c>
      <c r="C40" s="67">
        <v>43282</v>
      </c>
      <c r="D40" s="68">
        <v>43441</v>
      </c>
      <c r="E40" s="68">
        <v>50745</v>
      </c>
      <c r="F40" s="69">
        <f t="shared" si="0"/>
        <v>19.997222222222224</v>
      </c>
      <c r="G40" s="70">
        <f t="shared" si="1"/>
        <v>7305</v>
      </c>
      <c r="H40" s="70">
        <v>844284440</v>
      </c>
      <c r="I40" s="71">
        <v>9.0205658160432231E-2</v>
      </c>
      <c r="J40" s="72" t="s">
        <v>67</v>
      </c>
      <c r="K40" s="72" t="s">
        <v>71</v>
      </c>
      <c r="L40" s="95"/>
    </row>
    <row r="41" spans="1:12" x14ac:dyDescent="0.35">
      <c r="A41" s="31" t="s">
        <v>160</v>
      </c>
      <c r="B41" s="66" t="s">
        <v>117</v>
      </c>
      <c r="C41" s="67">
        <v>44216</v>
      </c>
      <c r="D41" s="68">
        <v>44216</v>
      </c>
      <c r="E41" s="68">
        <v>53327</v>
      </c>
      <c r="F41" s="69">
        <f t="shared" si="0"/>
        <v>24.947222222222223</v>
      </c>
      <c r="G41" s="70">
        <f t="shared" si="1"/>
        <v>9112</v>
      </c>
      <c r="H41" s="70">
        <v>1917000006</v>
      </c>
      <c r="I41" s="71">
        <v>0.57514724669543249</v>
      </c>
      <c r="J41" s="72" t="s">
        <v>71</v>
      </c>
      <c r="K41" s="72" t="s">
        <v>71</v>
      </c>
      <c r="L41" s="95"/>
    </row>
    <row r="42" spans="1:12" x14ac:dyDescent="0.35">
      <c r="A42" s="31" t="s">
        <v>161</v>
      </c>
      <c r="B42" s="66" t="s">
        <v>129</v>
      </c>
      <c r="C42" s="67">
        <v>43503</v>
      </c>
      <c r="D42" s="68">
        <v>43573</v>
      </c>
      <c r="E42" s="68">
        <v>49051</v>
      </c>
      <c r="F42" s="69">
        <f t="shared" si="0"/>
        <v>14.997222222222222</v>
      </c>
      <c r="G42" s="70">
        <f t="shared" si="1"/>
        <v>5479</v>
      </c>
      <c r="H42" s="70">
        <v>90000000</v>
      </c>
      <c r="I42" s="71">
        <v>3.4984280396675095E-2</v>
      </c>
      <c r="J42" s="72" t="s">
        <v>71</v>
      </c>
      <c r="K42" s="72" t="s">
        <v>71</v>
      </c>
      <c r="L42" s="95"/>
    </row>
    <row r="43" spans="1:12" x14ac:dyDescent="0.35">
      <c r="A43" s="31" t="s">
        <v>162</v>
      </c>
      <c r="B43" s="66" t="s">
        <v>114</v>
      </c>
      <c r="C43" s="67">
        <v>43191</v>
      </c>
      <c r="D43" s="68">
        <v>43202</v>
      </c>
      <c r="E43" s="68">
        <v>50506</v>
      </c>
      <c r="F43" s="69">
        <f t="shared" si="0"/>
        <v>19.997222222222224</v>
      </c>
      <c r="G43" s="70">
        <f t="shared" si="1"/>
        <v>7305</v>
      </c>
      <c r="H43" s="70">
        <v>1149848000</v>
      </c>
      <c r="I43" s="71">
        <v>0.11534176430584429</v>
      </c>
      <c r="J43" s="72" t="s">
        <v>71</v>
      </c>
      <c r="K43" s="72" t="s">
        <v>71</v>
      </c>
      <c r="L43" s="95"/>
    </row>
    <row r="44" spans="1:12" x14ac:dyDescent="0.35">
      <c r="A44" s="31" t="s">
        <v>162</v>
      </c>
      <c r="B44" s="66" t="s">
        <v>120</v>
      </c>
      <c r="C44" s="67">
        <v>44256</v>
      </c>
      <c r="D44" s="68">
        <v>44313</v>
      </c>
      <c r="E44" s="68">
        <v>51617</v>
      </c>
      <c r="F44" s="69">
        <f t="shared" si="0"/>
        <v>19.997222222222224</v>
      </c>
      <c r="G44" s="70">
        <f t="shared" si="1"/>
        <v>7305</v>
      </c>
      <c r="H44" s="70">
        <v>512400000</v>
      </c>
      <c r="I44" s="71">
        <v>6.3422213004794586E-2</v>
      </c>
      <c r="J44" s="72" t="s">
        <v>71</v>
      </c>
      <c r="K44" s="72" t="s">
        <v>71</v>
      </c>
      <c r="L44" s="95"/>
    </row>
    <row r="45" spans="1:12" x14ac:dyDescent="0.35">
      <c r="A45" s="31" t="s">
        <v>163</v>
      </c>
      <c r="B45" s="66" t="s">
        <v>129</v>
      </c>
      <c r="C45" s="67">
        <v>44068</v>
      </c>
      <c r="D45" s="68">
        <v>44267</v>
      </c>
      <c r="E45" s="68">
        <v>47918</v>
      </c>
      <c r="F45" s="69">
        <f t="shared" si="0"/>
        <v>9.9972222222222218</v>
      </c>
      <c r="G45" s="70">
        <f t="shared" si="1"/>
        <v>3652</v>
      </c>
      <c r="H45" s="70">
        <v>4585663345</v>
      </c>
      <c r="I45" s="71">
        <v>0.19760845094617063</v>
      </c>
      <c r="J45" s="72" t="s">
        <v>71</v>
      </c>
      <c r="K45" s="72" t="s">
        <v>71</v>
      </c>
      <c r="L45" s="95"/>
    </row>
    <row r="46" spans="1:12" x14ac:dyDescent="0.35">
      <c r="A46" s="31" t="s">
        <v>163</v>
      </c>
      <c r="B46" s="66" t="s">
        <v>122</v>
      </c>
      <c r="C46" s="67">
        <v>44228</v>
      </c>
      <c r="D46" s="68">
        <v>44636</v>
      </c>
      <c r="E46" s="68">
        <v>50114</v>
      </c>
      <c r="F46" s="69">
        <f t="shared" si="0"/>
        <v>14.997222222222222</v>
      </c>
      <c r="G46" s="70">
        <f t="shared" si="1"/>
        <v>5479</v>
      </c>
      <c r="H46" s="70">
        <v>81114481921</v>
      </c>
      <c r="I46" s="71">
        <v>0.94463054576180794</v>
      </c>
      <c r="J46" s="72" t="s">
        <v>71</v>
      </c>
      <c r="K46" s="72" t="s">
        <v>71</v>
      </c>
      <c r="L46" s="95"/>
    </row>
    <row r="47" spans="1:12" x14ac:dyDescent="0.35">
      <c r="A47" s="31" t="s">
        <v>163</v>
      </c>
      <c r="B47" s="66" t="s">
        <v>164</v>
      </c>
      <c r="C47" s="67">
        <v>44470</v>
      </c>
      <c r="D47" s="68">
        <v>44606</v>
      </c>
      <c r="E47" s="68">
        <v>50085</v>
      </c>
      <c r="F47" s="69">
        <f t="shared" si="0"/>
        <v>15</v>
      </c>
      <c r="G47" s="70">
        <f t="shared" si="1"/>
        <v>5480</v>
      </c>
      <c r="H47" s="70">
        <v>22418284236</v>
      </c>
      <c r="I47" s="71">
        <v>0.73101112896040843</v>
      </c>
      <c r="J47" s="72" t="s">
        <v>71</v>
      </c>
      <c r="K47" s="72" t="s">
        <v>71</v>
      </c>
      <c r="L47" s="95"/>
    </row>
    <row r="48" spans="1:12" x14ac:dyDescent="0.35">
      <c r="A48" s="31" t="s">
        <v>165</v>
      </c>
      <c r="B48" s="66" t="s">
        <v>117</v>
      </c>
      <c r="C48" s="67">
        <v>45047</v>
      </c>
      <c r="D48" s="68">
        <v>45072</v>
      </c>
      <c r="E48" s="68">
        <v>54204</v>
      </c>
      <c r="F48" s="69">
        <f t="shared" si="0"/>
        <v>25</v>
      </c>
      <c r="G48" s="70">
        <f t="shared" si="1"/>
        <v>9133</v>
      </c>
      <c r="H48" s="70">
        <v>56150000</v>
      </c>
      <c r="I48" s="71">
        <v>0.12291098749073334</v>
      </c>
      <c r="J48" s="72" t="s">
        <v>71</v>
      </c>
      <c r="K48" s="72" t="s">
        <v>71</v>
      </c>
      <c r="L48" s="95"/>
    </row>
    <row r="49" spans="1:11" x14ac:dyDescent="0.35">
      <c r="A49" s="31"/>
      <c r="B49" s="66"/>
      <c r="C49" s="67"/>
      <c r="D49" s="68"/>
      <c r="E49" s="68"/>
      <c r="F49" s="69"/>
      <c r="G49" s="70"/>
      <c r="H49" s="70"/>
      <c r="I49" s="71"/>
      <c r="J49" s="72"/>
      <c r="K49" s="72"/>
    </row>
    <row r="50" spans="1:11" x14ac:dyDescent="0.35">
      <c r="A50" s="31"/>
      <c r="B50" s="66"/>
      <c r="C50" s="67"/>
      <c r="D50" s="68"/>
      <c r="E50" s="68"/>
      <c r="F50" s="69"/>
      <c r="G50" s="70"/>
      <c r="H50" s="70"/>
      <c r="I50" s="71"/>
      <c r="J50" s="72"/>
      <c r="K50" s="72"/>
    </row>
    <row r="51" spans="1:11" x14ac:dyDescent="0.35">
      <c r="A51" s="31"/>
      <c r="B51" s="66"/>
      <c r="C51" s="67"/>
      <c r="D51" s="68"/>
      <c r="E51" s="68"/>
      <c r="F51" s="69"/>
      <c r="G51" s="70"/>
      <c r="H51" s="70"/>
      <c r="I51" s="71"/>
      <c r="J51" s="72"/>
      <c r="K51" s="72"/>
    </row>
    <row r="52" spans="1:11" x14ac:dyDescent="0.35">
      <c r="A52" s="31"/>
      <c r="B52" s="66"/>
      <c r="C52" s="67"/>
      <c r="D52" s="68"/>
      <c r="E52" s="68"/>
      <c r="F52" s="69"/>
      <c r="G52" s="70"/>
      <c r="H52" s="70"/>
      <c r="I52" s="71"/>
      <c r="J52" s="72"/>
      <c r="K52" s="72"/>
    </row>
    <row r="53" spans="1:11" x14ac:dyDescent="0.35">
      <c r="A53" s="31"/>
      <c r="B53" s="66"/>
      <c r="C53" s="67"/>
      <c r="D53" s="68"/>
      <c r="E53" s="68"/>
      <c r="F53" s="69"/>
      <c r="G53" s="70"/>
      <c r="H53" s="70"/>
      <c r="I53" s="71"/>
      <c r="J53" s="72"/>
      <c r="K53" s="72"/>
    </row>
    <row r="54" spans="1:11" x14ac:dyDescent="0.35">
      <c r="A54" s="31"/>
      <c r="B54" s="66"/>
      <c r="C54" s="67"/>
      <c r="D54" s="68"/>
      <c r="E54" s="68"/>
      <c r="F54" s="69"/>
      <c r="G54" s="70"/>
      <c r="H54" s="70"/>
      <c r="I54" s="71"/>
      <c r="J54" s="72"/>
      <c r="K54" s="72"/>
    </row>
    <row r="55" spans="1:11" x14ac:dyDescent="0.35">
      <c r="A55" s="31"/>
      <c r="B55" s="66"/>
      <c r="C55" s="67"/>
      <c r="D55" s="68"/>
      <c r="E55" s="68"/>
      <c r="F55" s="69"/>
      <c r="G55" s="70"/>
      <c r="H55" s="70"/>
      <c r="I55" s="71"/>
      <c r="J55" s="72"/>
      <c r="K55" s="72"/>
    </row>
    <row r="56" spans="1:11" x14ac:dyDescent="0.35">
      <c r="A56" s="31"/>
      <c r="B56" s="66"/>
      <c r="C56" s="67"/>
      <c r="D56" s="68"/>
      <c r="E56" s="68"/>
      <c r="F56" s="69"/>
      <c r="G56" s="70"/>
      <c r="H56" s="70"/>
      <c r="I56" s="71"/>
      <c r="J56" s="72"/>
      <c r="K56" s="72"/>
    </row>
    <row r="57" spans="1:11" x14ac:dyDescent="0.35">
      <c r="A57" s="31"/>
      <c r="B57" s="66"/>
      <c r="C57" s="67"/>
      <c r="D57" s="68"/>
      <c r="E57" s="68"/>
      <c r="F57" s="69"/>
      <c r="G57" s="70"/>
      <c r="H57" s="70"/>
      <c r="I57" s="71"/>
      <c r="J57" s="72"/>
      <c r="K57" s="72"/>
    </row>
    <row r="58" spans="1:11" x14ac:dyDescent="0.35">
      <c r="A58" s="31"/>
      <c r="B58" s="66"/>
      <c r="C58" s="67"/>
      <c r="D58" s="68"/>
      <c r="E58" s="68"/>
      <c r="F58" s="69"/>
      <c r="G58" s="70"/>
      <c r="H58" s="70"/>
      <c r="I58" s="71"/>
      <c r="J58" s="72"/>
      <c r="K58" s="72"/>
    </row>
    <row r="59" spans="1:11" x14ac:dyDescent="0.35">
      <c r="A59" s="31"/>
      <c r="B59" s="66"/>
      <c r="C59" s="67"/>
      <c r="D59" s="68"/>
      <c r="E59" s="68"/>
      <c r="F59" s="69"/>
      <c r="G59" s="70"/>
      <c r="H59" s="70"/>
      <c r="I59" s="71"/>
      <c r="J59" s="72"/>
      <c r="K59" s="72"/>
    </row>
    <row r="60" spans="1:11" x14ac:dyDescent="0.35">
      <c r="A60" s="31"/>
      <c r="B60" s="66"/>
      <c r="C60" s="67"/>
      <c r="D60" s="68"/>
      <c r="E60" s="68"/>
      <c r="F60" s="69"/>
      <c r="G60" s="70"/>
      <c r="H60" s="70"/>
      <c r="I60" s="71"/>
      <c r="J60" s="72"/>
      <c r="K60" s="72"/>
    </row>
    <row r="61" spans="1:11" x14ac:dyDescent="0.35">
      <c r="A61" s="31"/>
      <c r="B61" s="66"/>
      <c r="C61" s="67"/>
      <c r="D61" s="68"/>
      <c r="E61" s="68"/>
      <c r="F61" s="69"/>
      <c r="G61" s="70"/>
      <c r="H61" s="70"/>
      <c r="I61" s="71"/>
      <c r="J61" s="72"/>
      <c r="K61" s="72"/>
    </row>
    <row r="62" spans="1:11" x14ac:dyDescent="0.35">
      <c r="A62" s="31"/>
      <c r="B62" s="66"/>
      <c r="C62" s="67"/>
      <c r="D62" s="68"/>
      <c r="E62" s="68"/>
      <c r="F62" s="69"/>
      <c r="G62" s="70"/>
      <c r="H62" s="70"/>
      <c r="I62" s="71"/>
      <c r="J62" s="72"/>
      <c r="K62" s="72"/>
    </row>
    <row r="63" spans="1:11" x14ac:dyDescent="0.35">
      <c r="A63" s="31"/>
      <c r="B63" s="66"/>
      <c r="C63" s="67"/>
      <c r="D63" s="68"/>
      <c r="E63" s="68"/>
      <c r="F63" s="69"/>
      <c r="G63" s="70"/>
      <c r="H63" s="70"/>
      <c r="I63" s="71"/>
      <c r="J63" s="72"/>
      <c r="K63" s="72"/>
    </row>
    <row r="64" spans="1:11" x14ac:dyDescent="0.35">
      <c r="A64" s="31"/>
      <c r="B64" s="66"/>
      <c r="C64" s="67"/>
      <c r="D64" s="68"/>
      <c r="E64" s="68"/>
      <c r="F64" s="69"/>
      <c r="G64" s="70"/>
      <c r="H64" s="70"/>
      <c r="I64" s="71"/>
      <c r="J64" s="72"/>
      <c r="K64" s="72"/>
    </row>
    <row r="65" spans="1:11" x14ac:dyDescent="0.35">
      <c r="A65" s="31"/>
      <c r="B65" s="66"/>
      <c r="C65" s="67"/>
      <c r="D65" s="68"/>
      <c r="E65" s="68"/>
      <c r="F65" s="69"/>
      <c r="G65" s="70"/>
      <c r="H65" s="70"/>
      <c r="I65" s="71"/>
      <c r="J65" s="72"/>
      <c r="K65" s="72"/>
    </row>
    <row r="66" spans="1:11" x14ac:dyDescent="0.35">
      <c r="A66" s="31"/>
      <c r="B66" s="66"/>
      <c r="C66" s="67"/>
      <c r="D66" s="68"/>
      <c r="E66" s="68"/>
      <c r="F66" s="69"/>
      <c r="G66" s="70"/>
      <c r="H66" s="70"/>
      <c r="I66" s="71"/>
      <c r="J66" s="72"/>
      <c r="K66" s="72"/>
    </row>
    <row r="67" spans="1:11" x14ac:dyDescent="0.35">
      <c r="A67" s="31"/>
      <c r="B67" s="66"/>
      <c r="C67" s="67"/>
      <c r="D67" s="68"/>
      <c r="E67" s="68"/>
      <c r="F67" s="69"/>
      <c r="G67" s="70"/>
      <c r="H67" s="70"/>
      <c r="I67" s="71"/>
      <c r="J67" s="72"/>
      <c r="K67" s="72"/>
    </row>
    <row r="68" spans="1:11" x14ac:dyDescent="0.35">
      <c r="A68" s="31"/>
      <c r="B68" s="66"/>
      <c r="C68" s="67"/>
      <c r="D68" s="68"/>
      <c r="E68" s="68"/>
      <c r="F68" s="69"/>
      <c r="G68" s="70"/>
      <c r="H68" s="70"/>
      <c r="I68" s="71"/>
      <c r="J68" s="72"/>
      <c r="K68" s="72"/>
    </row>
    <row r="69" spans="1:11" x14ac:dyDescent="0.35">
      <c r="A69" s="31"/>
      <c r="B69" s="66"/>
      <c r="C69" s="67"/>
      <c r="D69" s="68"/>
      <c r="E69" s="68"/>
      <c r="F69" s="69"/>
      <c r="G69" s="70"/>
      <c r="H69" s="70"/>
      <c r="I69" s="71"/>
      <c r="J69" s="72"/>
      <c r="K69" s="25"/>
    </row>
    <row r="70" spans="1:11" x14ac:dyDescent="0.35">
      <c r="A70" s="31"/>
      <c r="B70" s="66"/>
      <c r="C70" s="67"/>
      <c r="D70" s="68"/>
      <c r="E70" s="68"/>
      <c r="F70" s="69"/>
      <c r="G70" s="70"/>
      <c r="H70" s="70"/>
      <c r="I70" s="71"/>
      <c r="J70" s="72"/>
      <c r="K70" s="72"/>
    </row>
    <row r="71" spans="1:11" x14ac:dyDescent="0.35">
      <c r="A71" s="31"/>
      <c r="B71" s="66"/>
      <c r="C71" s="67"/>
      <c r="D71" s="68"/>
      <c r="E71" s="68"/>
      <c r="F71" s="69"/>
      <c r="G71" s="70"/>
      <c r="H71" s="70"/>
      <c r="I71" s="71"/>
      <c r="J71" s="72"/>
      <c r="K71" s="72"/>
    </row>
    <row r="72" spans="1:11" x14ac:dyDescent="0.35">
      <c r="A72" s="31"/>
      <c r="B72" s="66"/>
      <c r="C72" s="67"/>
      <c r="D72" s="68"/>
      <c r="E72" s="68"/>
      <c r="F72" s="69"/>
      <c r="G72" s="70"/>
      <c r="H72" s="70"/>
      <c r="I72" s="71"/>
      <c r="J72" s="72"/>
      <c r="K72" s="72"/>
    </row>
    <row r="73" spans="1:11" x14ac:dyDescent="0.35">
      <c r="A73" s="31"/>
      <c r="B73" s="66"/>
      <c r="C73" s="67"/>
      <c r="D73" s="68"/>
      <c r="E73" s="68"/>
      <c r="F73" s="69"/>
      <c r="G73" s="70"/>
      <c r="H73" s="70"/>
      <c r="I73" s="71"/>
      <c r="J73" s="72"/>
      <c r="K73" s="72"/>
    </row>
    <row r="74" spans="1:11" x14ac:dyDescent="0.35">
      <c r="A74" s="31"/>
      <c r="B74" s="66"/>
      <c r="C74" s="67"/>
      <c r="D74" s="68"/>
      <c r="E74" s="68"/>
      <c r="F74" s="69"/>
      <c r="G74" s="70"/>
      <c r="H74" s="70"/>
      <c r="I74" s="71"/>
      <c r="J74" s="72"/>
      <c r="K74" s="72"/>
    </row>
  </sheetData>
  <sheetProtection algorithmName="SHA-512" hashValue="j4mR3R93BRqF8MSMdtitnWI07G3CD5WV8DxtsEnHuuyOSyXgPtTlw9TbDtuMublj1x6Bpb2bSVpBqQRJH/Aj2Q==" saltValue="pcEtb0ucbVvDGg4BghnOvA=="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16ECD-6251-4E1D-879E-958F3C79E8BB}">
  <sheetPr>
    <tabColor theme="9" tint="0.79998168889431442"/>
  </sheetPr>
  <dimension ref="A1:G74"/>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4" width="14.6328125" style="76" customWidth="1"/>
    <col min="5" max="6" width="19.6328125" style="76" customWidth="1"/>
    <col min="7" max="16384" width="8.7265625" style="3"/>
  </cols>
  <sheetData>
    <row r="1" spans="1:7" s="41" customFormat="1" ht="40" customHeight="1" x14ac:dyDescent="0.35">
      <c r="A1" s="8" t="s">
        <v>39</v>
      </c>
      <c r="B1" s="2" t="s">
        <v>40</v>
      </c>
      <c r="C1" s="2" t="s">
        <v>41</v>
      </c>
      <c r="D1" s="2" t="s">
        <v>49</v>
      </c>
      <c r="E1" s="2" t="s">
        <v>50</v>
      </c>
      <c r="F1" s="2" t="s">
        <v>51</v>
      </c>
    </row>
    <row r="2" spans="1:7" x14ac:dyDescent="0.35">
      <c r="A2" s="76" t="s">
        <v>116</v>
      </c>
      <c r="B2" s="66" t="s">
        <v>117</v>
      </c>
      <c r="C2" s="77">
        <v>45200</v>
      </c>
      <c r="D2" s="70">
        <v>7305</v>
      </c>
      <c r="E2" s="71">
        <v>7.6600836407278786E-2</v>
      </c>
      <c r="F2" s="71">
        <f>($E2)*((1-(1/(1+discount_rate!$C$3))^365)/(1-(1/(1+discount_rate!$C$3))^($D2)))</f>
        <v>7.4535833069867604E-3</v>
      </c>
      <c r="G2" s="3" t="s">
        <v>166</v>
      </c>
    </row>
    <row r="3" spans="1:7" x14ac:dyDescent="0.35">
      <c r="A3" s="76" t="s">
        <v>119</v>
      </c>
      <c r="B3" s="66" t="s">
        <v>120</v>
      </c>
      <c r="C3" s="77">
        <v>43435</v>
      </c>
      <c r="D3" s="70">
        <v>3911</v>
      </c>
      <c r="E3" s="71">
        <v>0.28590499647250406</v>
      </c>
      <c r="F3" s="71">
        <f>($E3)*((1-(1/(1+discount_rate!$C$3))^365)/(1-(1/(1+discount_rate!$C$3))^($D3)))</f>
        <v>3.8418855878463984E-2</v>
      </c>
      <c r="G3" s="3" t="s">
        <v>166</v>
      </c>
    </row>
    <row r="4" spans="1:7" x14ac:dyDescent="0.35">
      <c r="A4" s="76" t="s">
        <v>119</v>
      </c>
      <c r="B4" s="66" t="s">
        <v>114</v>
      </c>
      <c r="C4" s="77">
        <v>45231</v>
      </c>
      <c r="D4" s="70">
        <v>2524</v>
      </c>
      <c r="E4" s="71">
        <v>6.7300000000000026E-2</v>
      </c>
      <c r="F4" s="71">
        <f>($E4)*((1-(1/(1+discount_rate!$C$3))^365)/(1-(1/(1+discount_rate!$C$3))^($D4)))</f>
        <v>1.2225716577405942E-2</v>
      </c>
      <c r="G4" s="3" t="s">
        <v>166</v>
      </c>
    </row>
    <row r="5" spans="1:7" x14ac:dyDescent="0.35">
      <c r="A5" s="76" t="s">
        <v>119</v>
      </c>
      <c r="B5" s="66" t="s">
        <v>122</v>
      </c>
      <c r="C5" s="77">
        <v>45231</v>
      </c>
      <c r="D5" s="70">
        <v>7305</v>
      </c>
      <c r="E5" s="71">
        <v>0.28870000000000001</v>
      </c>
      <c r="F5" s="71">
        <f>($E5)*((1-(1/(1+discount_rate!$C$3))^365)/(1-(1/(1+discount_rate!$C$3))^($D5)))</f>
        <v>2.8091723297718512E-2</v>
      </c>
      <c r="G5" s="3" t="s">
        <v>166</v>
      </c>
    </row>
    <row r="6" spans="1:7" x14ac:dyDescent="0.35">
      <c r="A6" s="76" t="s">
        <v>123</v>
      </c>
      <c r="B6" s="66" t="s">
        <v>117</v>
      </c>
      <c r="C6" s="77">
        <v>43525</v>
      </c>
      <c r="D6" s="70">
        <v>7305</v>
      </c>
      <c r="E6" s="71">
        <v>5.8194894405938426E-2</v>
      </c>
      <c r="F6" s="71">
        <f>($E6)*((1-(1/(1+discount_rate!$C$3))^365)/(1-(1/(1+discount_rate!$C$3))^($D6)))</f>
        <v>5.6626077969919265E-3</v>
      </c>
      <c r="G6" s="3" t="s">
        <v>166</v>
      </c>
    </row>
    <row r="7" spans="1:7" x14ac:dyDescent="0.35">
      <c r="A7" s="76" t="s">
        <v>124</v>
      </c>
      <c r="B7" s="66" t="s">
        <v>117</v>
      </c>
      <c r="C7" s="77">
        <v>44713</v>
      </c>
      <c r="D7" s="70">
        <v>6458</v>
      </c>
      <c r="E7" s="71">
        <v>5.637074380859082E-2</v>
      </c>
      <c r="F7" s="71">
        <f>($E7)*((1-(1/(1+discount_rate!$C$3))^365)/(1-(1/(1+discount_rate!$C$3))^($D7)))</f>
        <v>5.7778578783996906E-3</v>
      </c>
      <c r="G7" s="3" t="s">
        <v>166</v>
      </c>
    </row>
    <row r="8" spans="1:7" x14ac:dyDescent="0.35">
      <c r="A8" s="76" t="s">
        <v>125</v>
      </c>
      <c r="B8" s="66" t="s">
        <v>120</v>
      </c>
      <c r="C8" s="77">
        <v>44287</v>
      </c>
      <c r="D8" s="70">
        <v>7305</v>
      </c>
      <c r="E8" s="71">
        <v>6.4943785580046627E-3</v>
      </c>
      <c r="F8" s="71">
        <f>($E8)*((1-(1/(1+discount_rate!$C$3))^365)/(1-(1/(1+discount_rate!$C$3))^($D8)))</f>
        <v>6.3193032712886431E-4</v>
      </c>
      <c r="G8" s="3" t="s">
        <v>166</v>
      </c>
    </row>
    <row r="9" spans="1:7" x14ac:dyDescent="0.35">
      <c r="A9" s="76" t="s">
        <v>126</v>
      </c>
      <c r="B9" s="66" t="s">
        <v>117</v>
      </c>
      <c r="C9" s="77">
        <v>44378</v>
      </c>
      <c r="D9" s="70">
        <v>7305</v>
      </c>
      <c r="E9" s="71">
        <v>2.7027661479223508</v>
      </c>
      <c r="F9" s="71">
        <f>($E9)*((1-(1/(1+discount_rate!$C$3))^365)/(1-(1/(1+discount_rate!$C$3))^($D9)))</f>
        <v>0.26299050490431319</v>
      </c>
      <c r="G9" s="3" t="s">
        <v>166</v>
      </c>
    </row>
    <row r="10" spans="1:7" x14ac:dyDescent="0.35">
      <c r="A10" s="76" t="s">
        <v>126</v>
      </c>
      <c r="B10" s="66" t="s">
        <v>127</v>
      </c>
      <c r="C10" s="77">
        <v>45231</v>
      </c>
      <c r="D10" s="70">
        <v>7305</v>
      </c>
      <c r="E10" s="71">
        <v>0.24951685820426062</v>
      </c>
      <c r="F10" s="71">
        <f>($E10)*((1-(1/(1+discount_rate!$C$3))^365)/(1-(1/(1+discount_rate!$C$3))^($D10)))</f>
        <v>2.4279038928957931E-2</v>
      </c>
      <c r="G10" s="3" t="s">
        <v>166</v>
      </c>
    </row>
    <row r="11" spans="1:7" x14ac:dyDescent="0.35">
      <c r="A11" s="76" t="s">
        <v>128</v>
      </c>
      <c r="B11" s="66" t="s">
        <v>129</v>
      </c>
      <c r="C11" s="77">
        <v>44243</v>
      </c>
      <c r="D11" s="70">
        <v>10957</v>
      </c>
      <c r="E11" s="71">
        <v>85.860215833397319</v>
      </c>
      <c r="F11" s="71">
        <f>($E11)*((1-(1/(1+discount_rate!$C$3))^365)/(1-(1/(1+discount_rate!$C$3))^($D11)))</f>
        <v>7.3563025365973571</v>
      </c>
      <c r="G11" s="3" t="s">
        <v>166</v>
      </c>
    </row>
    <row r="12" spans="1:7" x14ac:dyDescent="0.35">
      <c r="A12" s="76" t="s">
        <v>130</v>
      </c>
      <c r="B12" s="66" t="s">
        <v>117</v>
      </c>
      <c r="C12" s="77">
        <v>45261</v>
      </c>
      <c r="D12" s="70">
        <v>7306</v>
      </c>
      <c r="E12" s="71">
        <v>8.1609142990582473E-2</v>
      </c>
      <c r="F12" s="71">
        <f>($E12)*((1-(1/(1+discount_rate!$C$3))^365)/(1-(1/(1+discount_rate!$C$3))^($D12)))</f>
        <v>7.9404811332623275E-3</v>
      </c>
      <c r="G12" s="3" t="s">
        <v>166</v>
      </c>
    </row>
    <row r="13" spans="1:7" x14ac:dyDescent="0.35">
      <c r="A13" s="76" t="s">
        <v>131</v>
      </c>
      <c r="B13" s="66" t="s">
        <v>120</v>
      </c>
      <c r="C13" s="77">
        <v>44409</v>
      </c>
      <c r="D13" s="70">
        <v>5479</v>
      </c>
      <c r="E13" s="71">
        <v>0.19147349402055744</v>
      </c>
      <c r="F13" s="71">
        <f>($E13)*((1-(1/(1+discount_rate!$C$3))^365)/(1-(1/(1+discount_rate!$C$3))^($D13)))</f>
        <v>2.1232279821568483E-2</v>
      </c>
      <c r="G13" s="3" t="s">
        <v>166</v>
      </c>
    </row>
    <row r="14" spans="1:7" x14ac:dyDescent="0.35">
      <c r="A14" s="76" t="s">
        <v>133</v>
      </c>
      <c r="B14" s="66" t="s">
        <v>134</v>
      </c>
      <c r="C14" s="77">
        <v>42976</v>
      </c>
      <c r="D14" s="70">
        <v>5419</v>
      </c>
      <c r="E14" s="71">
        <v>0.52922017863863602</v>
      </c>
      <c r="F14" s="71">
        <f>($E14)*((1-(1/(1+discount_rate!$C$3))^365)/(1-(1/(1+discount_rate!$C$3))^($D14)))</f>
        <v>5.901650264947713E-2</v>
      </c>
      <c r="G14" s="3" t="s">
        <v>166</v>
      </c>
    </row>
    <row r="15" spans="1:7" x14ac:dyDescent="0.35">
      <c r="A15" s="76" t="s">
        <v>133</v>
      </c>
      <c r="B15" s="66" t="s">
        <v>129</v>
      </c>
      <c r="C15" s="77">
        <v>44153</v>
      </c>
      <c r="D15" s="70">
        <v>4323</v>
      </c>
      <c r="E15" s="71">
        <v>0.97298809019627874</v>
      </c>
      <c r="F15" s="71">
        <f>($E15)*((1-(1/(1+discount_rate!$C$3))^365)/(1-(1/(1+discount_rate!$C$3))^($D15)))</f>
        <v>0.12299537394050776</v>
      </c>
      <c r="G15" s="3" t="s">
        <v>166</v>
      </c>
    </row>
    <row r="16" spans="1:7" x14ac:dyDescent="0.35">
      <c r="A16" s="76" t="s">
        <v>135</v>
      </c>
      <c r="B16" s="66" t="s">
        <v>129</v>
      </c>
      <c r="C16" s="77">
        <v>44743</v>
      </c>
      <c r="D16" s="70">
        <v>10958</v>
      </c>
      <c r="E16" s="71">
        <v>3.407229563019807E-2</v>
      </c>
      <c r="F16" s="71">
        <f>($E16)*((1-(1/(1+discount_rate!$C$3))^365)/(1-(1/(1+discount_rate!$C$3))^($D16)))</f>
        <v>2.9191728223563885E-3</v>
      </c>
      <c r="G16" s="3" t="s">
        <v>166</v>
      </c>
    </row>
    <row r="17" spans="1:7" x14ac:dyDescent="0.35">
      <c r="A17" s="76" t="s">
        <v>136</v>
      </c>
      <c r="B17" s="66" t="s">
        <v>117</v>
      </c>
      <c r="C17" s="77">
        <v>43374</v>
      </c>
      <c r="D17" s="70">
        <v>5479</v>
      </c>
      <c r="E17" s="71">
        <v>3.9126690759498338E-2</v>
      </c>
      <c r="F17" s="71">
        <f>($E17)*((1-(1/(1+discount_rate!$C$3))^365)/(1-(1/(1+discount_rate!$C$3))^($D17)))</f>
        <v>4.3387146139843968E-3</v>
      </c>
      <c r="G17" s="3" t="s">
        <v>166</v>
      </c>
    </row>
    <row r="18" spans="1:7" x14ac:dyDescent="0.35">
      <c r="A18" s="76" t="s">
        <v>137</v>
      </c>
      <c r="B18" s="66" t="s">
        <v>120</v>
      </c>
      <c r="C18" s="77">
        <v>44105</v>
      </c>
      <c r="D18" s="70">
        <v>5478</v>
      </c>
      <c r="E18" s="71">
        <v>0.13294303561278131</v>
      </c>
      <c r="F18" s="71">
        <f>($E18)*((1-(1/(1+discount_rate!$C$3))^365)/(1-(1/(1+discount_rate!$C$3))^($D18)))</f>
        <v>1.4743276005312033E-2</v>
      </c>
      <c r="G18" s="3" t="s">
        <v>166</v>
      </c>
    </row>
    <row r="19" spans="1:7" x14ac:dyDescent="0.35">
      <c r="A19" s="76" t="s">
        <v>138</v>
      </c>
      <c r="B19" s="66" t="s">
        <v>120</v>
      </c>
      <c r="C19" s="77">
        <v>43617</v>
      </c>
      <c r="D19" s="70">
        <v>6940</v>
      </c>
      <c r="E19" s="71">
        <v>0.16750452042438976</v>
      </c>
      <c r="F19" s="71">
        <f>($E19)*((1-(1/(1+discount_rate!$C$3))^365)/(1-(1/(1+discount_rate!$C$3))^($D19)))</f>
        <v>1.6642823220360106E-2</v>
      </c>
      <c r="G19" s="3" t="s">
        <v>166</v>
      </c>
    </row>
    <row r="20" spans="1:7" x14ac:dyDescent="0.35">
      <c r="A20" s="76" t="s">
        <v>139</v>
      </c>
      <c r="B20" s="66" t="s">
        <v>120</v>
      </c>
      <c r="C20" s="77">
        <v>44166</v>
      </c>
      <c r="D20" s="70">
        <v>5478</v>
      </c>
      <c r="E20" s="71">
        <v>2.3613695971085941E-2</v>
      </c>
      <c r="F20" s="71">
        <f>($E20)*((1-(1/(1+discount_rate!$C$3))^365)/(1-(1/(1+discount_rate!$C$3))^($D20)))</f>
        <v>2.6187399407763628E-3</v>
      </c>
      <c r="G20" s="3" t="s">
        <v>166</v>
      </c>
    </row>
    <row r="21" spans="1:7" x14ac:dyDescent="0.35">
      <c r="A21" s="76" t="s">
        <v>140</v>
      </c>
      <c r="B21" s="66" t="s">
        <v>129</v>
      </c>
      <c r="C21" s="77">
        <v>43800</v>
      </c>
      <c r="D21" s="70">
        <v>5479</v>
      </c>
      <c r="E21" s="71">
        <v>0.66996097444025626</v>
      </c>
      <c r="F21" s="71">
        <f>($E21)*((1-(1/(1+discount_rate!$C$3))^365)/(1-(1/(1+discount_rate!$C$3))^($D21)))</f>
        <v>7.4291216920703257E-2</v>
      </c>
      <c r="G21" s="3" t="s">
        <v>166</v>
      </c>
    </row>
    <row r="22" spans="1:7" x14ac:dyDescent="0.35">
      <c r="A22" s="76" t="s">
        <v>141</v>
      </c>
      <c r="B22" s="66" t="s">
        <v>129</v>
      </c>
      <c r="C22" s="77">
        <v>43896</v>
      </c>
      <c r="D22" s="70">
        <v>5478</v>
      </c>
      <c r="E22" s="71">
        <v>24.899551970886115</v>
      </c>
      <c r="F22" s="71">
        <f>($E22)*((1-(1/(1+discount_rate!$C$3))^365)/(1-(1/(1+discount_rate!$C$3))^($D22)))</f>
        <v>2.7613403396671923</v>
      </c>
      <c r="G22" s="3" t="s">
        <v>166</v>
      </c>
    </row>
    <row r="23" spans="1:7" x14ac:dyDescent="0.35">
      <c r="A23" s="76" t="s">
        <v>142</v>
      </c>
      <c r="B23" s="66" t="s">
        <v>129</v>
      </c>
      <c r="C23" s="77">
        <v>42856</v>
      </c>
      <c r="D23" s="70">
        <v>5479</v>
      </c>
      <c r="E23" s="71">
        <v>4.1766182379474305E-2</v>
      </c>
      <c r="F23" s="71">
        <f>($E23)*((1-(1/(1+discount_rate!$C$3))^365)/(1-(1/(1+discount_rate!$C$3))^($D23)))</f>
        <v>4.6314048630900929E-3</v>
      </c>
      <c r="G23" s="3" t="s">
        <v>166</v>
      </c>
    </row>
    <row r="24" spans="1:7" x14ac:dyDescent="0.35">
      <c r="A24" s="76" t="s">
        <v>143</v>
      </c>
      <c r="B24" s="66" t="s">
        <v>122</v>
      </c>
      <c r="C24" s="77">
        <v>43374</v>
      </c>
      <c r="D24" s="70">
        <v>6971</v>
      </c>
      <c r="E24" s="71">
        <v>0.29196625272087412</v>
      </c>
      <c r="F24" s="71">
        <f>($E24)*((1-(1/(1+discount_rate!$C$3))^365)/(1-(1/(1+discount_rate!$C$3))^($D24)))</f>
        <v>2.8955175299208713E-2</v>
      </c>
      <c r="G24" s="3" t="s">
        <v>166</v>
      </c>
    </row>
    <row r="25" spans="1:7" x14ac:dyDescent="0.35">
      <c r="A25" s="76" t="s">
        <v>144</v>
      </c>
      <c r="B25" s="66" t="s">
        <v>129</v>
      </c>
      <c r="C25" s="77">
        <v>43344</v>
      </c>
      <c r="D25" s="70">
        <v>3653</v>
      </c>
      <c r="E25" s="71">
        <v>6.7715732985189708E-2</v>
      </c>
      <c r="F25" s="71">
        <f>($E25)*((1-(1/(1+discount_rate!$C$3))^365)/(1-(1/(1+discount_rate!$C$3))^($D25)))</f>
        <v>9.5034731591475876E-3</v>
      </c>
      <c r="G25" s="3" t="s">
        <v>166</v>
      </c>
    </row>
    <row r="26" spans="1:7" x14ac:dyDescent="0.35">
      <c r="A26" s="76" t="s">
        <v>144</v>
      </c>
      <c r="B26" s="66" t="s">
        <v>117</v>
      </c>
      <c r="C26" s="77">
        <v>45231</v>
      </c>
      <c r="D26" s="70">
        <v>7305</v>
      </c>
      <c r="E26" s="71">
        <v>5.8590264961157316E-3</v>
      </c>
      <c r="F26" s="71">
        <f>($E26)*((1-(1/(1+discount_rate!$C$3))^365)/(1-(1/(1+discount_rate!$C$3))^($D26)))</f>
        <v>5.701079013608741E-4</v>
      </c>
      <c r="G26" s="3" t="s">
        <v>166</v>
      </c>
    </row>
    <row r="27" spans="1:7" x14ac:dyDescent="0.35">
      <c r="A27" s="76" t="s">
        <v>145</v>
      </c>
      <c r="B27" s="66" t="s">
        <v>117</v>
      </c>
      <c r="C27" s="77">
        <v>44774</v>
      </c>
      <c r="D27" s="70">
        <v>7305</v>
      </c>
      <c r="E27" s="71">
        <v>1.5303269001921974E-2</v>
      </c>
      <c r="F27" s="71">
        <f>($E27)*((1-(1/(1+discount_rate!$C$3))^365)/(1-(1/(1+discount_rate!$C$3))^($D27)))</f>
        <v>1.48907238778159E-3</v>
      </c>
      <c r="G27" s="3" t="s">
        <v>166</v>
      </c>
    </row>
    <row r="28" spans="1:7" x14ac:dyDescent="0.35">
      <c r="A28" s="76" t="s">
        <v>146</v>
      </c>
      <c r="B28" s="66" t="s">
        <v>120</v>
      </c>
      <c r="C28" s="77">
        <v>44044</v>
      </c>
      <c r="D28" s="70">
        <v>5478</v>
      </c>
      <c r="E28" s="71">
        <v>0.1175360668015553</v>
      </c>
      <c r="F28" s="71">
        <f>($E28)*((1-(1/(1+discount_rate!$C$3))^365)/(1-(1/(1+discount_rate!$C$3))^($D28)))</f>
        <v>1.3034655523297849E-2</v>
      </c>
      <c r="G28" s="3" t="s">
        <v>166</v>
      </c>
    </row>
    <row r="29" spans="1:7" x14ac:dyDescent="0.35">
      <c r="A29" s="76" t="s">
        <v>147</v>
      </c>
      <c r="B29" s="66" t="s">
        <v>120</v>
      </c>
      <c r="C29" s="77">
        <v>45717</v>
      </c>
      <c r="D29" s="70">
        <v>9131</v>
      </c>
      <c r="E29" s="71">
        <v>3.991054369451582E-2</v>
      </c>
      <c r="F29" s="71">
        <f>($E29)*((1-(1/(1+discount_rate!$C$3))^365)/(1-(1/(1+discount_rate!$C$3))^($D29)))</f>
        <v>3.5908385851688464E-3</v>
      </c>
      <c r="G29" s="3" t="s">
        <v>166</v>
      </c>
    </row>
    <row r="30" spans="1:7" x14ac:dyDescent="0.35">
      <c r="A30" s="76" t="s">
        <v>149</v>
      </c>
      <c r="B30" s="66" t="s">
        <v>129</v>
      </c>
      <c r="C30" s="77">
        <v>45474</v>
      </c>
      <c r="D30" s="70">
        <v>5997</v>
      </c>
      <c r="E30" s="71">
        <v>3.5106751699241968E-2</v>
      </c>
      <c r="F30" s="71">
        <f>($E30)*((1-(1/(1+discount_rate!$C$3))^365)/(1-(1/(1+discount_rate!$C$3))^($D30)))</f>
        <v>3.7233840626675302E-3</v>
      </c>
      <c r="G30" s="3" t="s">
        <v>166</v>
      </c>
    </row>
    <row r="31" spans="1:7" x14ac:dyDescent="0.35">
      <c r="A31" s="76" t="s">
        <v>150</v>
      </c>
      <c r="B31" s="66" t="s">
        <v>117</v>
      </c>
      <c r="C31" s="77">
        <v>44531</v>
      </c>
      <c r="D31" s="70">
        <v>3652</v>
      </c>
      <c r="E31" s="71">
        <v>1.2785285706274884E-2</v>
      </c>
      <c r="F31" s="71">
        <f>($E31)*((1-(1/(1+discount_rate!$C$3))^365)/(1-(1/(1+discount_rate!$C$3))^($D31)))</f>
        <v>1.7946515860055331E-3</v>
      </c>
      <c r="G31" s="3" t="s">
        <v>166</v>
      </c>
    </row>
    <row r="32" spans="1:7" x14ac:dyDescent="0.35">
      <c r="A32" s="76" t="s">
        <v>151</v>
      </c>
      <c r="B32" s="66" t="s">
        <v>120</v>
      </c>
      <c r="C32" s="77">
        <v>44440</v>
      </c>
      <c r="D32" s="70">
        <v>7670</v>
      </c>
      <c r="E32" s="71">
        <v>1.4476662323050411</v>
      </c>
      <c r="F32" s="71">
        <f>($E32)*((1-(1/(1+discount_rate!$C$3))^365)/(1-(1/(1+discount_rate!$C$3))^($D32)))</f>
        <v>0.13823096532285134</v>
      </c>
      <c r="G32" s="3" t="s">
        <v>166</v>
      </c>
    </row>
    <row r="33" spans="1:7" x14ac:dyDescent="0.35">
      <c r="A33" s="76" t="s">
        <v>152</v>
      </c>
      <c r="B33" s="66" t="s">
        <v>120</v>
      </c>
      <c r="C33" s="77">
        <v>45170</v>
      </c>
      <c r="D33" s="70">
        <v>5461</v>
      </c>
      <c r="E33" s="71">
        <v>0.12785844127668794</v>
      </c>
      <c r="F33" s="71">
        <f>($E33)*((1-(1/(1+discount_rate!$C$3))^365)/(1-(1/(1+discount_rate!$C$3))^($D33)))</f>
        <v>1.4201925100929224E-2</v>
      </c>
      <c r="G33" s="3" t="s">
        <v>166</v>
      </c>
    </row>
    <row r="34" spans="1:7" x14ac:dyDescent="0.35">
      <c r="A34" s="76" t="s">
        <v>153</v>
      </c>
      <c r="B34" s="66" t="s">
        <v>120</v>
      </c>
      <c r="C34" s="77">
        <v>44470</v>
      </c>
      <c r="D34" s="70">
        <v>7306</v>
      </c>
      <c r="E34" s="71">
        <v>0.37287587435359537</v>
      </c>
      <c r="F34" s="71">
        <f>($E34)*((1-(1/(1+discount_rate!$C$3))^365)/(1-(1/(1+discount_rate!$C$3))^($D34)))</f>
        <v>3.6280418306746463E-2</v>
      </c>
      <c r="G34" s="3" t="s">
        <v>166</v>
      </c>
    </row>
    <row r="35" spans="1:7" x14ac:dyDescent="0.35">
      <c r="A35" s="76" t="s">
        <v>154</v>
      </c>
      <c r="B35" s="66" t="s">
        <v>129</v>
      </c>
      <c r="C35" s="77">
        <v>43983</v>
      </c>
      <c r="D35" s="70">
        <v>5478</v>
      </c>
      <c r="E35" s="71">
        <v>9.9721770876205124E-2</v>
      </c>
      <c r="F35" s="71">
        <f>($E35)*((1-(1/(1+discount_rate!$C$3))^365)/(1-(1/(1+discount_rate!$C$3))^($D35)))</f>
        <v>1.1059064395435168E-2</v>
      </c>
      <c r="G35" s="3" t="s">
        <v>166</v>
      </c>
    </row>
    <row r="36" spans="1:7" x14ac:dyDescent="0.35">
      <c r="A36" s="76" t="s">
        <v>155</v>
      </c>
      <c r="B36" s="66" t="s">
        <v>117</v>
      </c>
      <c r="C36" s="77">
        <v>44743</v>
      </c>
      <c r="D36" s="70">
        <v>7427</v>
      </c>
      <c r="E36" s="71">
        <v>2.9409857077421796E-2</v>
      </c>
      <c r="F36" s="71">
        <f>($E36)*((1-(1/(1+discount_rate!$C$3))^365)/(1-(1/(1+discount_rate!$C$3))^($D36)))</f>
        <v>2.8431081006354952E-3</v>
      </c>
      <c r="G36" s="3" t="s">
        <v>166</v>
      </c>
    </row>
    <row r="37" spans="1:7" x14ac:dyDescent="0.35">
      <c r="A37" s="76" t="s">
        <v>156</v>
      </c>
      <c r="B37" s="66" t="s">
        <v>120</v>
      </c>
      <c r="C37" s="77">
        <v>44287</v>
      </c>
      <c r="D37" s="70">
        <v>5479</v>
      </c>
      <c r="E37" s="71">
        <v>5.8234490245841923E-2</v>
      </c>
      <c r="F37" s="71">
        <f>($E37)*((1-(1/(1+discount_rate!$C$3))^365)/(1-(1/(1+discount_rate!$C$3))^($D37)))</f>
        <v>6.4575569505895443E-3</v>
      </c>
      <c r="G37" s="3" t="s">
        <v>166</v>
      </c>
    </row>
    <row r="38" spans="1:7" x14ac:dyDescent="0.35">
      <c r="A38" s="76" t="s">
        <v>157</v>
      </c>
      <c r="B38" s="66" t="s">
        <v>117</v>
      </c>
      <c r="C38" s="77">
        <v>43252</v>
      </c>
      <c r="D38" s="70">
        <v>3654</v>
      </c>
      <c r="E38" s="71">
        <v>207.6667239571583</v>
      </c>
      <c r="F38" s="71">
        <f>($E38)*((1-(1/(1+discount_rate!$C$3))^365)/(1-(1/(1+discount_rate!$C$3))^($D38)))</f>
        <v>29.139545268029863</v>
      </c>
      <c r="G38" s="3" t="s">
        <v>166</v>
      </c>
    </row>
    <row r="39" spans="1:7" x14ac:dyDescent="0.35">
      <c r="A39" s="76" t="s">
        <v>158</v>
      </c>
      <c r="B39" s="66" t="s">
        <v>159</v>
      </c>
      <c r="C39" s="77">
        <v>42450</v>
      </c>
      <c r="D39" s="70">
        <v>5328</v>
      </c>
      <c r="E39" s="71">
        <v>1.0781482359533611E-2</v>
      </c>
      <c r="F39" s="71">
        <f>($E39)*((1-(1/(1+discount_rate!$C$3))^365)/(1-(1/(1+discount_rate!$C$3))^($D39)))</f>
        <v>1.2128874419663964E-3</v>
      </c>
      <c r="G39" s="3" t="s">
        <v>166</v>
      </c>
    </row>
    <row r="40" spans="1:7" x14ac:dyDescent="0.35">
      <c r="A40" s="76" t="s">
        <v>158</v>
      </c>
      <c r="B40" s="66" t="s">
        <v>122</v>
      </c>
      <c r="C40" s="77">
        <v>43282</v>
      </c>
      <c r="D40" s="70">
        <v>7305</v>
      </c>
      <c r="E40" s="71">
        <v>9.0205658160432231E-2</v>
      </c>
      <c r="F40" s="71">
        <f>($E40)*((1-(1/(1+discount_rate!$C$3))^365)/(1-(1/(1+discount_rate!$C$3))^($D40)))</f>
        <v>8.7773896395270043E-3</v>
      </c>
      <c r="G40" s="3" t="s">
        <v>166</v>
      </c>
    </row>
    <row r="41" spans="1:7" x14ac:dyDescent="0.35">
      <c r="A41" s="76" t="s">
        <v>160</v>
      </c>
      <c r="B41" s="66" t="s">
        <v>117</v>
      </c>
      <c r="C41" s="77">
        <v>44216</v>
      </c>
      <c r="D41" s="70">
        <v>9112</v>
      </c>
      <c r="E41" s="71">
        <v>0.57514724669543249</v>
      </c>
      <c r="F41" s="71">
        <f>($E41)*((1-(1/(1+discount_rate!$C$3))^365)/(1-(1/(1+discount_rate!$C$3))^($D41)))</f>
        <v>5.1780204802879676E-2</v>
      </c>
      <c r="G41" s="3" t="s">
        <v>166</v>
      </c>
    </row>
    <row r="42" spans="1:7" x14ac:dyDescent="0.35">
      <c r="A42" s="76" t="s">
        <v>161</v>
      </c>
      <c r="B42" s="66" t="s">
        <v>129</v>
      </c>
      <c r="C42" s="77">
        <v>43503</v>
      </c>
      <c r="D42" s="70">
        <v>5479</v>
      </c>
      <c r="E42" s="71">
        <v>3.4984280396675095E-2</v>
      </c>
      <c r="F42" s="71">
        <f>($E42)*((1-(1/(1+discount_rate!$C$3))^365)/(1-(1/(1+discount_rate!$C$3))^($D42)))</f>
        <v>3.8793674003706679E-3</v>
      </c>
      <c r="G42" s="3" t="s">
        <v>166</v>
      </c>
    </row>
    <row r="43" spans="1:7" x14ac:dyDescent="0.35">
      <c r="A43" s="76" t="s">
        <v>162</v>
      </c>
      <c r="B43" s="66" t="s">
        <v>114</v>
      </c>
      <c r="C43" s="77">
        <v>43191</v>
      </c>
      <c r="D43" s="70">
        <v>7305</v>
      </c>
      <c r="E43" s="71">
        <v>0.11534176430584429</v>
      </c>
      <c r="F43" s="71">
        <f>($E43)*((1-(1/(1+discount_rate!$C$3))^365)/(1-(1/(1+discount_rate!$C$3))^($D43)))</f>
        <v>1.1223238405093327E-2</v>
      </c>
      <c r="G43" s="3" t="s">
        <v>166</v>
      </c>
    </row>
    <row r="44" spans="1:7" x14ac:dyDescent="0.35">
      <c r="A44" s="76" t="s">
        <v>162</v>
      </c>
      <c r="B44" s="66" t="s">
        <v>120</v>
      </c>
      <c r="C44" s="77">
        <v>44256</v>
      </c>
      <c r="D44" s="70">
        <v>7305</v>
      </c>
      <c r="E44" s="71">
        <v>6.3422213004794586E-2</v>
      </c>
      <c r="F44" s="71">
        <f>($E44)*((1-(1/(1+discount_rate!$C$3))^365)/(1-(1/(1+discount_rate!$C$3))^($D44)))</f>
        <v>6.1712478651183029E-3</v>
      </c>
      <c r="G44" s="3" t="s">
        <v>166</v>
      </c>
    </row>
    <row r="45" spans="1:7" x14ac:dyDescent="0.35">
      <c r="A45" s="76" t="s">
        <v>163</v>
      </c>
      <c r="B45" s="66" t="s">
        <v>129</v>
      </c>
      <c r="C45" s="77">
        <v>44068</v>
      </c>
      <c r="D45" s="70">
        <v>3652</v>
      </c>
      <c r="E45" s="71">
        <v>0.19760845094617063</v>
      </c>
      <c r="F45" s="71">
        <f>($E45)*((1-(1/(1+discount_rate!$C$3))^365)/(1-(1/(1+discount_rate!$C$3))^($D45)))</f>
        <v>2.7738005082247705E-2</v>
      </c>
      <c r="G45" s="3" t="s">
        <v>166</v>
      </c>
    </row>
    <row r="46" spans="1:7" x14ac:dyDescent="0.35">
      <c r="A46" s="76" t="s">
        <v>163</v>
      </c>
      <c r="B46" s="66" t="s">
        <v>122</v>
      </c>
      <c r="C46" s="77">
        <v>44228</v>
      </c>
      <c r="D46" s="70">
        <v>5479</v>
      </c>
      <c r="E46" s="71">
        <v>0.94463054576180794</v>
      </c>
      <c r="F46" s="71">
        <f>($E46)*((1-(1/(1+discount_rate!$C$3))^365)/(1-(1/(1+discount_rate!$C$3))^($D46)))</f>
        <v>0.10474901593148077</v>
      </c>
      <c r="G46" s="3" t="s">
        <v>166</v>
      </c>
    </row>
    <row r="47" spans="1:7" x14ac:dyDescent="0.35">
      <c r="A47" s="76" t="s">
        <v>163</v>
      </c>
      <c r="B47" s="66" t="s">
        <v>164</v>
      </c>
      <c r="C47" s="77">
        <v>44470</v>
      </c>
      <c r="D47" s="70">
        <v>5480</v>
      </c>
      <c r="E47" s="71">
        <v>0.73101112896040843</v>
      </c>
      <c r="F47" s="71">
        <f>($E47)*((1-(1/(1+discount_rate!$C$3))^365)/(1-(1/(1+discount_rate!$C$3))^($D47)))</f>
        <v>8.1053454704902342E-2</v>
      </c>
      <c r="G47" s="3" t="s">
        <v>166</v>
      </c>
    </row>
    <row r="48" spans="1:7" x14ac:dyDescent="0.35">
      <c r="A48" s="76" t="s">
        <v>165</v>
      </c>
      <c r="B48" s="66" t="s">
        <v>117</v>
      </c>
      <c r="C48" s="77">
        <v>45047</v>
      </c>
      <c r="D48" s="70">
        <v>9133</v>
      </c>
      <c r="E48" s="71">
        <v>0.12291098749073334</v>
      </c>
      <c r="F48" s="71">
        <f>($E48)*((1-(1/(1+discount_rate!$C$3))^365)/(1-(1/(1+discount_rate!$C$3))^($D48)))</f>
        <v>1.1057830338540705E-2</v>
      </c>
      <c r="G48" s="3" t="s">
        <v>166</v>
      </c>
    </row>
    <row r="49" spans="2:6" x14ac:dyDescent="0.35">
      <c r="B49" s="66"/>
      <c r="C49" s="77"/>
      <c r="D49" s="70"/>
      <c r="E49" s="71"/>
      <c r="F49" s="71"/>
    </row>
    <row r="50" spans="2:6" x14ac:dyDescent="0.35">
      <c r="B50" s="66"/>
      <c r="C50" s="77"/>
      <c r="D50" s="70"/>
      <c r="E50" s="71"/>
      <c r="F50" s="71"/>
    </row>
    <row r="51" spans="2:6" x14ac:dyDescent="0.35">
      <c r="B51" s="66"/>
      <c r="C51" s="77"/>
      <c r="D51" s="70"/>
      <c r="E51" s="71"/>
      <c r="F51" s="71"/>
    </row>
    <row r="52" spans="2:6" x14ac:dyDescent="0.35">
      <c r="B52" s="66"/>
      <c r="C52" s="77"/>
      <c r="D52" s="70"/>
      <c r="E52" s="71"/>
      <c r="F52" s="71"/>
    </row>
    <row r="53" spans="2:6" x14ac:dyDescent="0.35">
      <c r="B53" s="66"/>
      <c r="C53" s="77"/>
      <c r="D53" s="70"/>
      <c r="E53" s="71"/>
      <c r="F53" s="71"/>
    </row>
    <row r="54" spans="2:6" x14ac:dyDescent="0.35">
      <c r="B54" s="66"/>
      <c r="C54" s="77"/>
      <c r="D54" s="70"/>
      <c r="E54" s="71"/>
      <c r="F54" s="71"/>
    </row>
    <row r="55" spans="2:6" x14ac:dyDescent="0.35">
      <c r="B55" s="66"/>
      <c r="C55" s="77"/>
      <c r="D55" s="70"/>
      <c r="E55" s="71"/>
      <c r="F55" s="71"/>
    </row>
    <row r="56" spans="2:6" x14ac:dyDescent="0.35">
      <c r="B56" s="66"/>
      <c r="C56" s="77"/>
      <c r="D56" s="70"/>
      <c r="E56" s="71"/>
      <c r="F56" s="71"/>
    </row>
    <row r="57" spans="2:6" x14ac:dyDescent="0.35">
      <c r="B57" s="66"/>
      <c r="C57" s="77"/>
      <c r="D57" s="70"/>
      <c r="E57" s="71"/>
      <c r="F57" s="71"/>
    </row>
    <row r="58" spans="2:6" x14ac:dyDescent="0.35">
      <c r="B58" s="66"/>
      <c r="C58" s="77"/>
      <c r="D58" s="70"/>
      <c r="E58" s="71"/>
      <c r="F58" s="71"/>
    </row>
    <row r="59" spans="2:6" x14ac:dyDescent="0.35">
      <c r="B59" s="66"/>
      <c r="C59" s="77"/>
      <c r="D59" s="70"/>
      <c r="E59" s="71"/>
      <c r="F59" s="71"/>
    </row>
    <row r="60" spans="2:6" x14ac:dyDescent="0.35">
      <c r="B60" s="66"/>
      <c r="C60" s="77"/>
      <c r="D60" s="70"/>
      <c r="E60" s="71"/>
      <c r="F60" s="71"/>
    </row>
    <row r="61" spans="2:6" x14ac:dyDescent="0.35">
      <c r="B61" s="66"/>
      <c r="C61" s="77"/>
      <c r="D61" s="70"/>
      <c r="E61" s="71"/>
      <c r="F61" s="71"/>
    </row>
    <row r="62" spans="2:6" x14ac:dyDescent="0.35">
      <c r="B62" s="66"/>
      <c r="C62" s="77"/>
      <c r="D62" s="70"/>
      <c r="E62" s="71"/>
      <c r="F62" s="71"/>
    </row>
    <row r="63" spans="2:6" x14ac:dyDescent="0.35">
      <c r="B63" s="66"/>
      <c r="C63" s="77"/>
      <c r="D63" s="70"/>
      <c r="E63" s="71"/>
      <c r="F63" s="71"/>
    </row>
    <row r="64" spans="2:6" x14ac:dyDescent="0.35">
      <c r="B64" s="66"/>
      <c r="C64" s="77"/>
      <c r="D64" s="70"/>
      <c r="E64" s="71"/>
      <c r="F64" s="71"/>
    </row>
    <row r="65" spans="2:6" x14ac:dyDescent="0.35">
      <c r="B65" s="66"/>
      <c r="C65" s="77"/>
      <c r="D65" s="70"/>
      <c r="E65" s="71"/>
      <c r="F65" s="71"/>
    </row>
    <row r="66" spans="2:6" x14ac:dyDescent="0.35">
      <c r="B66" s="66"/>
      <c r="C66" s="77"/>
      <c r="D66" s="70"/>
      <c r="E66" s="71"/>
      <c r="F66" s="71"/>
    </row>
    <row r="67" spans="2:6" x14ac:dyDescent="0.35">
      <c r="B67" s="66"/>
      <c r="C67" s="77"/>
      <c r="D67" s="70"/>
      <c r="E67" s="71"/>
      <c r="F67" s="71"/>
    </row>
    <row r="68" spans="2:6" x14ac:dyDescent="0.35">
      <c r="B68" s="66"/>
      <c r="C68" s="77"/>
      <c r="D68" s="70"/>
      <c r="E68" s="71"/>
      <c r="F68" s="71"/>
    </row>
    <row r="69" spans="2:6" x14ac:dyDescent="0.35">
      <c r="B69" s="66"/>
      <c r="C69" s="77"/>
      <c r="D69" s="70"/>
      <c r="E69" s="71"/>
      <c r="F69" s="71"/>
    </row>
    <row r="70" spans="2:6" x14ac:dyDescent="0.35">
      <c r="B70" s="66"/>
      <c r="C70" s="77"/>
      <c r="D70" s="70"/>
      <c r="E70" s="71"/>
      <c r="F70" s="71"/>
    </row>
    <row r="71" spans="2:6" x14ac:dyDescent="0.35">
      <c r="B71" s="66"/>
      <c r="C71" s="77"/>
      <c r="D71" s="70"/>
      <c r="E71" s="71"/>
      <c r="F71" s="71"/>
    </row>
    <row r="72" spans="2:6" x14ac:dyDescent="0.35">
      <c r="B72" s="66"/>
      <c r="C72" s="77"/>
      <c r="D72" s="70"/>
      <c r="E72" s="71"/>
      <c r="F72" s="71"/>
    </row>
    <row r="73" spans="2:6" x14ac:dyDescent="0.35">
      <c r="B73" s="66"/>
      <c r="C73" s="77"/>
      <c r="D73" s="70"/>
      <c r="E73" s="71"/>
      <c r="F73" s="71"/>
    </row>
    <row r="74" spans="2:6" x14ac:dyDescent="0.35">
      <c r="B74" s="66"/>
      <c r="C74" s="77"/>
      <c r="D74" s="70"/>
      <c r="E74" s="71"/>
      <c r="F74" s="71"/>
    </row>
  </sheetData>
  <sheetProtection algorithmName="SHA-512" hashValue="4Z2GV8VhD0nS0MIL+sffRDehtKAr8GROKb81Ks1X5hp08Xb7oym70yCFDRCJaaYMa5BaK9UEaMUNzd/ZcF+k2g==" saltValue="3NpYKbwfdFQ35BwRjPfQf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12A608CC66EF46A94C5406789A67A5" ma:contentTypeVersion="18" ma:contentTypeDescription="Create a new document." ma:contentTypeScope="" ma:versionID="3a078de9c9b03f59240ca55cbe90b486">
  <xsd:schema xmlns:xsd="http://www.w3.org/2001/XMLSchema" xmlns:xs="http://www.w3.org/2001/XMLSchema" xmlns:p="http://schemas.microsoft.com/office/2006/metadata/properties" xmlns:ns2="dd7e4107-340f-49bc-b242-932585323802" xmlns:ns3="aaf5b1b8-7fa3-4132-a2ec-fb8a46b60ebe" targetNamespace="http://schemas.microsoft.com/office/2006/metadata/properties" ma:root="true" ma:fieldsID="ce216a7529cd69a7ec696712f6e60c80" ns2:_="" ns3:_="">
    <xsd:import namespace="dd7e4107-340f-49bc-b242-932585323802"/>
    <xsd:import namespace="aaf5b1b8-7fa3-4132-a2ec-fb8a46b60eb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7e4107-340f-49bc-b242-9325853238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8fe8815-ddc4-4b7c-be07-fec6d2f953c7"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f5b1b8-7fa3-4132-a2ec-fb8a46b60eb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90b73f39-9b92-4bc0-bfc8-2ada248a5604}" ma:internalName="TaxCatchAll" ma:showField="CatchAllData" ma:web="aaf5b1b8-7fa3-4132-a2ec-fb8a46b60e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d7e4107-340f-49bc-b242-932585323802">
      <Terms xmlns="http://schemas.microsoft.com/office/infopath/2007/PartnerControls"/>
    </lcf76f155ced4ddcb4097134ff3c332f>
    <TaxCatchAll xmlns="aaf5b1b8-7fa3-4132-a2ec-fb8a46b60ebe" xsi:nil="true"/>
  </documentManagement>
</p:properties>
</file>

<file path=customXml/itemProps1.xml><?xml version="1.0" encoding="utf-8"?>
<ds:datastoreItem xmlns:ds="http://schemas.openxmlformats.org/officeDocument/2006/customXml" ds:itemID="{01E5C931-85FD-484C-83B9-B31732B0599E}">
  <ds:schemaRefs>
    <ds:schemaRef ds:uri="http://schemas.microsoft.com/sharepoint/v3/contenttype/forms"/>
  </ds:schemaRefs>
</ds:datastoreItem>
</file>

<file path=customXml/itemProps2.xml><?xml version="1.0" encoding="utf-8"?>
<ds:datastoreItem xmlns:ds="http://schemas.openxmlformats.org/officeDocument/2006/customXml" ds:itemID="{687357BC-C9B0-40EA-8AC9-973B1CDC0E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7e4107-340f-49bc-b242-932585323802"/>
    <ds:schemaRef ds:uri="aaf5b1b8-7fa3-4132-a2ec-fb8a46b60e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ABAD93-A5DD-4D5B-81EE-955972B5B97F}">
  <ds:schemaRefs>
    <ds:schemaRef ds:uri="http://schemas.microsoft.com/office/infopath/2007/PartnerControls"/>
    <ds:schemaRef ds:uri="http://schemas.microsoft.com/office/2006/documentManagement/types"/>
    <ds:schemaRef ds:uri="http://purl.org/dc/elements/1.1/"/>
    <ds:schemaRef ds:uri="http://purl.org/dc/dcmitype/"/>
    <ds:schemaRef ds:uri="http://schemas.microsoft.com/office/2006/metadata/properties"/>
    <ds:schemaRef ds:uri="http://purl.org/dc/terms/"/>
    <ds:schemaRef ds:uri="http://schemas.openxmlformats.org/package/2006/metadata/core-properties"/>
    <ds:schemaRef ds:uri="aaf5b1b8-7fa3-4132-a2ec-fb8a46b60ebe"/>
    <ds:schemaRef ds:uri="dd7e4107-340f-49bc-b242-932585323802"/>
    <ds:schemaRef ds:uri="http://www.w3.org/XML/1998/namespace"/>
  </ds:schemaRefs>
</ds:datastoreItem>
</file>

<file path=docMetadata/LabelInfo.xml><?xml version="1.0" encoding="utf-8"?>
<clbl:labelList xmlns:clbl="http://schemas.microsoft.com/office/2020/mipLabelMetadata">
  <clbl:label id="{0dac7f39-d20c-4e71-8af3-71ee7e268a2b}" enabled="0" method="" siteId="{0dac7f39-d20c-4e71-8af3-71ee7e268a2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Introduction</vt:lpstr>
      <vt:lpstr>weight_thresholds</vt:lpstr>
      <vt:lpstr>discount_rate</vt:lpstr>
      <vt:lpstr>licence_dates</vt:lpstr>
      <vt:lpstr>aus_data</vt:lpstr>
      <vt:lpstr>exchange_rates</vt:lpstr>
      <vt:lpstr>cpi</vt:lpstr>
      <vt:lpstr>S1_benchmark_data</vt:lpstr>
      <vt:lpstr>S2_duration</vt:lpstr>
      <vt:lpstr>S3_currency</vt:lpstr>
      <vt:lpstr>S4_timing</vt:lpstr>
      <vt:lpstr>S5_time_trends</vt:lpstr>
      <vt:lpstr>S6_allocation_weights</vt:lpstr>
      <vt:lpstr>S6_cohort_data</vt:lpstr>
      <vt:lpstr>S6_single_price</vt:lpstr>
      <vt:lpstr>S7_fwd_valuations</vt:lpstr>
      <vt:lpstr>S8_expand_duration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Bell</dc:creator>
  <cp:keywords/>
  <dc:description/>
  <cp:lastModifiedBy>David Whytcross</cp:lastModifiedBy>
  <cp:revision/>
  <dcterms:created xsi:type="dcterms:W3CDTF">2025-05-05T03:52:21Z</dcterms:created>
  <dcterms:modified xsi:type="dcterms:W3CDTF">2025-12-15T22:49:07Z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0x0101009312A608CC66EF46A94C5406789A67A5</vt:lpwstr>
  </property>
  <property fmtid="{D5CDD505-2E9C-101B-9397-08002B2CF9AE}" pid="3" name="MediaServiceImageTags">
    <vt:lpwstr/>
  </property>
  <property fmtid="{D5CDD505-2E9C-101B-9397-08002B2CF9AE}" pid="4" name="MSIP_Label_aeb57847-2996-43f6-9ac9-aca8e5487221_Enabled">
    <vt:lpwstr>true</vt:lpwstr>
  </property>
  <property fmtid="{D5CDD505-2E9C-101B-9397-08002B2CF9AE}" pid="5" name="MSIP_Label_aeb57847-2996-43f6-9ac9-aca8e5487221_SetDate">
    <vt:lpwstr>2025-09-08T04:12:54Z</vt:lpwstr>
  </property>
  <property fmtid="{D5CDD505-2E9C-101B-9397-08002B2CF9AE}" pid="6" name="MSIP_Label_aeb57847-2996-43f6-9ac9-aca8e5487221_Method">
    <vt:lpwstr>Privileged</vt:lpwstr>
  </property>
  <property fmtid="{D5CDD505-2E9C-101B-9397-08002B2CF9AE}" pid="7" name="MSIP_Label_aeb57847-2996-43f6-9ac9-aca8e5487221_Name">
    <vt:lpwstr>90fb82dc-5319-427a-bd3a-0b26e5d5e425</vt:lpwstr>
  </property>
  <property fmtid="{D5CDD505-2E9C-101B-9397-08002B2CF9AE}" pid="8" name="MSIP_Label_aeb57847-2996-43f6-9ac9-aca8e5487221_SiteId">
    <vt:lpwstr>0dac7f39-d20c-4e71-8af3-71ee7e268a2b</vt:lpwstr>
  </property>
  <property fmtid="{D5CDD505-2E9C-101B-9397-08002B2CF9AE}" pid="9" name="MSIP_Label_aeb57847-2996-43f6-9ac9-aca8e5487221_ActionId">
    <vt:lpwstr>683f7464-1d94-41d9-9a68-e2c8341275ae</vt:lpwstr>
  </property>
  <property fmtid="{D5CDD505-2E9C-101B-9397-08002B2CF9AE}" pid="10" name="MSIP_Label_aeb57847-2996-43f6-9ac9-aca8e5487221_ContentBits">
    <vt:lpwstr>3</vt:lpwstr>
  </property>
  <property fmtid="{D5CDD505-2E9C-101B-9397-08002B2CF9AE}" pid="11" name="MSIP_Label_aeb57847-2996-43f6-9ac9-aca8e5487221_Tag">
    <vt:lpwstr>10, 0, 1, 1</vt:lpwstr>
  </property>
</Properties>
</file>